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<sst xmlns="http://schemas.openxmlformats.org/spreadsheetml/2006/main" count="195" uniqueCount="170">
  <si>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</si>
  <si>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</si>
  <si>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</si>
  <si>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</si>
  <si>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</si>
  <si>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</si>
  <si>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</si>
  <si>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</si>
  <si>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</si>
  <si>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</si>
  <si>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</si>
  <si>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</si>
  <si>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</si>
  <si>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</si>
  <si>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</si>
  <si>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</si>
  <si>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</si>
  <si>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</si>
  <si>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</si>
  <si>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</si>
  <si>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</si>
  <si>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</si>
  <si>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</si>
  <si>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</si>
  <si>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</si>
  <si>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</si>
  <si>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</si>
  <si>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</si>
  <si>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</si>
  <si>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</si>
  <si>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</si>
  <si>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</si>
  <si>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</si>
  <si>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</si>
  <si>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</si>
  <si>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</si>
  <si>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</si>
  <si>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</si>
  <si>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</si>
  <si>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</si>
  <si>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</si>
  <si>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</si>
  <si>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</si>
  <si>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</si>
  <si>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</si>
  <si>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</si>
  <si>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</si>
  <si>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</si>
  <si>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</si>
  <si>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</si>
  <si>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</si>
  <si>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</si>
  <si>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</si>
  <si>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</si>
  <si>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</si>
  <si>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</si>
  <si>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</si>
  <si>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</si>
  <si>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</si>
  <si>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</si>
  <si>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</si>
  <si>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</si>
  <si>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</si>
  <si>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</si>
  <si>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</si>
  <si>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</si>
  <si>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</si>
  <si>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</si>
  <si>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</si>
  <si>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</si>
  <si>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</si>
  <si>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</si>
  <si>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</si>
  <si>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</si>
  <si>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</si>
  <si>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</si>
  <si>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</si>
  <si>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</si>
  <si>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</si>
  <si>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</si>
  <si>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</si>
  <si>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</si>
  <si>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</si>
  <si>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</si>
  <si>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</si>
  <si>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</si>
  <si>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</si>
  <si>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</si>
  <si>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</si>
  <si>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</si>
  <si>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</si>
  <si>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</si>
  <si>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</si>
  <si>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</si>
  <si>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</si>
  <si>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</si>
  <si>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</si>
  <si>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</si>
  <si>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</si>
  <si>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</si>
  <si>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</si>
  <si>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</si>
  <si>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</si>
  <si>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</si>
  <si>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</si>
  <si>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</si>
  <si>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</si>
  <si>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</si>
  <si>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</si>
  <si>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</si>
  <si>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</si>
  <si>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</si>
  <si>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</si>
  <si>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</si>
  <si>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</si>
  <si>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</si>
  <si>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</si>
  <si>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</si>
  <si>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</si>
  <si>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</si>
  <si>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</si>
  <si>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</si>
  <si>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</si>
  <si>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</si>
  <si>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</si>
  <si>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</si>
  <si>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</si>
  <si>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</si>
  <si>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</si>
  <si>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</si>
  <si>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</si>
  <si>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</si>
  <si>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</si>
  <si>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ноября</t>
  </si>
  <si>
    <t>за   ноябрь  2020 г.</t>
  </si>
  <si>
    <t>ост.на 01.12</t>
  </si>
  <si>
    <t xml:space="preserve">смена труб д 32 (8мп) </t>
  </si>
  <si>
    <t xml:space="preserve">слив и заполнение системы </t>
  </si>
  <si>
    <t>труба д 32</t>
  </si>
  <si>
    <t>8мп</t>
  </si>
  <si>
    <t>электроды</t>
  </si>
  <si>
    <t>3кг</t>
  </si>
  <si>
    <t>диск</t>
  </si>
  <si>
    <t>3шт</t>
  </si>
  <si>
    <t>изготовление вытяжки и установка приямок в подвале</t>
  </si>
  <si>
    <t>лист железа</t>
  </si>
  <si>
    <t>2,4м2</t>
  </si>
  <si>
    <t>арматура</t>
  </si>
  <si>
    <t>4мп</t>
  </si>
  <si>
    <t>труба д 50х50</t>
  </si>
  <si>
    <t>12мп</t>
  </si>
  <si>
    <t>труба д 89</t>
  </si>
  <si>
    <t>3мп</t>
  </si>
  <si>
    <t>отвод 76</t>
  </si>
  <si>
    <t>2мп</t>
  </si>
  <si>
    <t>4шт</t>
  </si>
  <si>
    <t>5кг</t>
  </si>
  <si>
    <t>засыпка приямка песком, щебнем</t>
  </si>
  <si>
    <t>пескобетон</t>
  </si>
  <si>
    <t>50кг</t>
  </si>
  <si>
    <t>песок</t>
  </si>
  <si>
    <t>1м3</t>
  </si>
  <si>
    <t>щебень</t>
  </si>
  <si>
    <t>0,8м3</t>
  </si>
  <si>
    <t>замок</t>
  </si>
  <si>
    <t>смена замка (2шт) п-д 4,1</t>
  </si>
  <si>
    <t>2шт</t>
  </si>
  <si>
    <t>смена выключателя (1шт) п-д1</t>
  </si>
  <si>
    <t>выключатель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</si>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</sst>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11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8.77</v>
      </c>
      <c r="M14" s="48">
        <f t="shared" si="0"/>
        <v>1828.95322596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23.080000000000002</v>
      </c>
      <c r="M20" s="34">
        <f>SUM(M6:M19)</f>
        <v>4813.254327840001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0.08*156.46</f>
        <v>12.516800000000002</v>
      </c>
      <c r="M24" s="33">
        <f>L24*160.174*1.302*1.15</f>
        <v>3001.8857468073606</v>
      </c>
    </row>
    <row r="25" spans="1:13" ht="12.75">
      <c r="A25" t="s">
        <v>113</v>
      </c>
      <c r="J25" s="35">
        <v>2</v>
      </c>
      <c r="K25" s="36" t="s">
        <v>137</v>
      </c>
      <c r="L25" s="53">
        <v>2.15</v>
      </c>
      <c r="M25" s="33">
        <f aca="true" t="shared" si="1" ref="M25:M34">L25*160.174*1.302*1.15</f>
        <v>515.63133993</v>
      </c>
    </row>
    <row r="26" spans="1:13" ht="12.75">
      <c r="A26" t="s">
        <v>114</v>
      </c>
      <c r="J26" s="35">
        <v>3</v>
      </c>
      <c r="K26" s="36" t="s">
        <v>144</v>
      </c>
      <c r="L26" s="53">
        <v>13.12</v>
      </c>
      <c r="M26" s="33">
        <f t="shared" si="1"/>
        <v>3146.5503162239997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157</v>
      </c>
      <c r="L27" s="53">
        <v>4.56</v>
      </c>
      <c r="M27" s="33">
        <f t="shared" si="1"/>
        <v>1093.6180977119998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165</v>
      </c>
      <c r="L28" s="23">
        <f>1.07*2</f>
        <v>2.14</v>
      </c>
      <c r="M28" s="33">
        <f t="shared" si="1"/>
        <v>513.2330546280001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167</v>
      </c>
      <c r="L29" s="23">
        <v>0.24</v>
      </c>
      <c r="M29" s="33">
        <f t="shared" si="1"/>
        <v>57.558847248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34.726800000000004</v>
      </c>
      <c r="M35" s="34">
        <f>SUM(M24:M34)</f>
        <v>8328.47740254936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138</v>
      </c>
      <c r="L39" s="25" t="s">
        <v>139</v>
      </c>
      <c r="M39" s="25">
        <f>8*148</f>
        <v>1184</v>
      </c>
    </row>
    <row r="40" spans="1:13" ht="12.75">
      <c r="A40" s="2" t="s">
        <v>6</v>
      </c>
      <c r="F40" s="11">
        <v>50290.79</v>
      </c>
      <c r="J40" s="20">
        <v>2</v>
      </c>
      <c r="K40" s="20" t="s">
        <v>140</v>
      </c>
      <c r="L40" s="25" t="s">
        <v>141</v>
      </c>
      <c r="M40" s="25">
        <f>3*175.85</f>
        <v>527.55</v>
      </c>
    </row>
    <row r="41" spans="1:13" ht="12.75">
      <c r="A41" t="s">
        <v>7</v>
      </c>
      <c r="F41" s="5">
        <v>49987.25</v>
      </c>
      <c r="J41" s="20">
        <v>3</v>
      </c>
      <c r="K41" s="20" t="s">
        <v>142</v>
      </c>
      <c r="L41" s="25" t="s">
        <v>143</v>
      </c>
      <c r="M41" s="25">
        <f>3*27.75</f>
        <v>83.25</v>
      </c>
    </row>
    <row r="42" spans="2:13" ht="12.75">
      <c r="B42" t="s">
        <v>8</v>
      </c>
      <c r="F42" s="9">
        <f>F41/F40</f>
        <v>0.9939643024100436</v>
      </c>
      <c r="J42" s="20">
        <v>4</v>
      </c>
      <c r="K42" s="20" t="s">
        <v>145</v>
      </c>
      <c r="L42" s="25" t="s">
        <v>146</v>
      </c>
      <c r="M42" s="25">
        <f>27.8*45.69</f>
        <v>1270.182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 t="s">
        <v>147</v>
      </c>
      <c r="L43" s="25" t="s">
        <v>148</v>
      </c>
      <c r="M43" s="25">
        <f>4*50</f>
        <v>200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63709.781</v>
      </c>
      <c r="J44" s="20">
        <v>6</v>
      </c>
      <c r="K44" s="20" t="s">
        <v>149</v>
      </c>
      <c r="L44" s="25" t="s">
        <v>150</v>
      </c>
      <c r="M44" s="25">
        <f>12*195</f>
        <v>2340</v>
      </c>
    </row>
    <row r="45" spans="10:13" ht="12.75">
      <c r="J45" s="20">
        <v>7</v>
      </c>
      <c r="K45" s="20" t="s">
        <v>151</v>
      </c>
      <c r="L45" s="25" t="s">
        <v>152</v>
      </c>
      <c r="M45" s="25">
        <f>3*474.44</f>
        <v>1423.32</v>
      </c>
    </row>
    <row r="46" spans="2:13" ht="12.75">
      <c r="B46" s="1" t="s">
        <v>10</v>
      </c>
      <c r="C46" s="1"/>
      <c r="J46" s="20">
        <v>8</v>
      </c>
      <c r="K46" s="20" t="s">
        <v>153</v>
      </c>
      <c r="L46" s="25" t="s">
        <v>154</v>
      </c>
      <c r="M46" s="25">
        <f>2*80</f>
        <v>160</v>
      </c>
    </row>
    <row r="47" spans="10:13" ht="12.75">
      <c r="J47" s="20">
        <v>9</v>
      </c>
      <c r="K47" s="57" t="s">
        <v>142</v>
      </c>
      <c r="L47" s="25" t="s">
        <v>155</v>
      </c>
      <c r="M47" s="25">
        <f>4*27.75</f>
        <v>111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140</v>
      </c>
      <c r="L48" s="25" t="s">
        <v>156</v>
      </c>
      <c r="M48" s="25">
        <f>5*175.85</f>
        <v>879.25</v>
      </c>
    </row>
    <row r="49" spans="1:13" ht="12.75">
      <c r="A49" t="s">
        <v>12</v>
      </c>
      <c r="F49" s="11">
        <f>4803*1.302</f>
        <v>6253.506</v>
      </c>
      <c r="J49" s="20">
        <v>11</v>
      </c>
      <c r="K49" s="20" t="s">
        <v>158</v>
      </c>
      <c r="L49" s="25" t="s">
        <v>159</v>
      </c>
      <c r="M49" s="25">
        <f>50*3.96</f>
        <v>198</v>
      </c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 t="s">
        <v>160</v>
      </c>
      <c r="L50" s="25" t="s">
        <v>161</v>
      </c>
      <c r="M50" s="25">
        <f>324.55</f>
        <v>324.55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 t="s">
        <v>162</v>
      </c>
      <c r="L51" s="25" t="s">
        <v>163</v>
      </c>
      <c r="M51" s="25">
        <f>0.8*971.42</f>
        <v>777.136</v>
      </c>
    </row>
    <row r="52" spans="1:13" ht="12.75">
      <c r="A52" s="4" t="s">
        <v>74</v>
      </c>
      <c r="F52" s="32">
        <f>F49+F50+F51</f>
        <v>8961.666000000001</v>
      </c>
      <c r="J52" s="20">
        <v>14</v>
      </c>
      <c r="K52" s="20" t="s">
        <v>164</v>
      </c>
      <c r="L52" s="25" t="s">
        <v>166</v>
      </c>
      <c r="M52" s="25">
        <f>2*393.76</f>
        <v>787.52</v>
      </c>
    </row>
    <row r="53" spans="1:13" ht="12.75">
      <c r="A53" s="4" t="s">
        <v>16</v>
      </c>
      <c r="F53" t="s">
        <v>73</v>
      </c>
      <c r="J53" s="20">
        <v>15</v>
      </c>
      <c r="K53" s="20" t="s">
        <v>168</v>
      </c>
      <c r="L53" s="25" t="s">
        <v>169</v>
      </c>
      <c r="M53" s="25">
        <v>74.4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294051</v>
      </c>
      <c r="D58">
        <v>224780.8</v>
      </c>
      <c r="E58">
        <v>3654.2</v>
      </c>
      <c r="F58" s="37">
        <f>C58/D58*E58</f>
        <v>4780.3066996825355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4813.254327840001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8328.47740254936</v>
      </c>
      <c r="J60" s="20"/>
      <c r="K60" s="20"/>
      <c r="L60" s="31" t="s">
        <v>63</v>
      </c>
      <c r="M60" s="28">
        <f>SUM(M39:M59)</f>
        <v>10340.158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10340.158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0.28</v>
      </c>
      <c r="E65" t="s">
        <v>14</v>
      </c>
      <c r="F65" s="11">
        <f>B65*D65</f>
        <v>1023.6800000000001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29285.876430071898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1.21</v>
      </c>
      <c r="E73" t="s">
        <v>14</v>
      </c>
      <c r="F73" s="11">
        <f>B73*D73</f>
        <v>4423.76</v>
      </c>
    </row>
    <row r="74" spans="1:6" ht="12.75">
      <c r="A74" s="4" t="s">
        <v>29</v>
      </c>
      <c r="F74" s="32">
        <f>F70+F73</f>
        <v>5301.2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2.52</v>
      </c>
      <c r="E77" t="s">
        <v>14</v>
      </c>
      <c r="F77" s="11">
        <f>B77*D77</f>
        <v>9213.12</v>
      </c>
    </row>
    <row r="78" spans="1:6" ht="12.75">
      <c r="A78" s="4" t="s">
        <v>31</v>
      </c>
      <c r="F78" s="32">
        <f>SUM(F77)</f>
        <v>9213.12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52761.8624300719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3060.18802094417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58658.04045101608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44136</v>
      </c>
      <c r="C87" s="42">
        <v>119773</v>
      </c>
      <c r="D87" s="45">
        <f>F44</f>
        <v>63709.781</v>
      </c>
      <c r="E87" s="45">
        <f>F85</f>
        <v>58658.04045101608</v>
      </c>
      <c r="F87" s="46">
        <f>C87+D87-E87</f>
        <v>124824.74054898394</v>
      </c>
    </row>
    <row r="89" spans="1:6" ht="13.5" thickBot="1">
      <c r="A89" t="s">
        <v>86</v>
      </c>
      <c r="C89" s="51">
        <v>44136</v>
      </c>
      <c r="D89" s="8" t="s">
        <v>87</v>
      </c>
      <c r="E89" s="51">
        <v>44165</v>
      </c>
      <c r="F89" t="s">
        <v>88</v>
      </c>
    </row>
    <row r="90" spans="1:7" ht="13.5" thickBot="1">
      <c r="A90" t="s">
        <v>89</v>
      </c>
      <c r="F90" s="52">
        <f>E87</f>
        <v>58658.04045101608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2017-08-21T12:44:58Z</cp:lastPrinted>
  <dcterms:created xsi:type="dcterms:W3CDTF">2008-08-18T07:30:19Z</dcterms:created>
  <dcterms:modified xsi:type="dcterms:W3CDTF">2021-03-11T13:49:21Z</dcterms:modified>
  <cp:category/>
  <cp:version/>
  <cp:contentType/>
  <cp:contentStatus/>
</cp:coreProperties>
</file>