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<sst xmlns="http://schemas.openxmlformats.org/spreadsheetml/2006/main" count="183" uniqueCount="161">
  <si>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</si>
  <si>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</si>
  <si>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</si>
  <si>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</si>
  <si>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</si>
  <si>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</si>
  <si>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</si>
  <si>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</si>
  <si>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</si>
  <si>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</si>
  <si>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</si>
  <si>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</si>
  <si>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</si>
  <si>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</si>
  <si>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</si>
  <si>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</si>
  <si>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</si>
  <si>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</si>
  <si>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</si>
  <si>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</si>
  <si>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</si>
  <si>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</si>
  <si>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</si>
  <si>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</si>
  <si>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</si>
  <si>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</si>
  <si>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</si>
  <si>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</si>
  <si>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</si>
  <si>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</si>
  <si>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</si>
  <si>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</si>
  <si>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</si>
  <si>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</si>
  <si>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</si>
  <si>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</si>
  <si>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</si>
  <si>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</si>
  <si>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</si>
  <si>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</si>
  <si>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</si>
  <si>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</si>
  <si>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</si>
  <si>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</si>
  <si>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</si>
  <si>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</si>
  <si>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</si>
  <si>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</si>
  <si>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</si>
  <si>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</si>
  <si>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</si>
  <si>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</si>
  <si>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</si>
  <si>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</si>
  <si>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</si>
  <si>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</si>
  <si>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</si>
  <si>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</si>
  <si>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</si>
  <si>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</si>
  <si>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</si>
  <si>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</si>
  <si>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</si>
  <si>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</si>
  <si>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</si>
  <si>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</si>
  <si>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</si>
  <si>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</si>
  <si>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</si>
  <si>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</si>
  <si>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</si>
  <si>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</si>
  <si>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</si>
  <si>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</si>
  <si>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</si>
  <si>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</si>
  <si>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</si>
  <si>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</si>
  <si>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</si>
  <si>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</si>
  <si>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</si>
  <si>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</si>
  <si>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</si>
  <si>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</si>
  <si>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</si>
  <si>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</si>
  <si>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</si>
  <si>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</si>
  <si>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</si>
  <si>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</si>
  <si>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</si>
  <si>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</si>
  <si>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</si>
  <si>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</si>
  <si>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</si>
  <si>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</si>
  <si>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</si>
  <si>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</si>
  <si>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</si>
  <si>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</si>
  <si>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</si>
  <si>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</si>
  <si>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</si>
  <si>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</si>
  <si>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</si>
  <si>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</si>
  <si>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</si>
  <si>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</si>
  <si>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</si>
  <si>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</si>
  <si>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</si>
  <si>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</si>
  <si>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</si>
  <si>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</si>
  <si>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</si>
  <si>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</si>
  <si>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</si>
  <si>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</si>
  <si>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</si>
  <si>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</si>
  <si>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</si>
  <si>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</si>
  <si>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</si>
  <si>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</si>
  <si>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</si>
  <si>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</si>
  <si>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</si>
  <si>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</si>
  <si>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</si>
  <si>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</si>
  <si>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2020г.</t>
  </si>
  <si>
    <t>Горгаз (техобслуживание и ремонт)</t>
  </si>
  <si>
    <t>ноября</t>
  </si>
  <si>
    <t>за   ноябрь  2020 г.</t>
  </si>
  <si>
    <t>ост.на 01.12</t>
  </si>
  <si>
    <t>работа по договору</t>
  </si>
  <si>
    <t>ремонт подъезда №2</t>
  </si>
  <si>
    <t>материал для ремонта подъезда №2</t>
  </si>
  <si>
    <t>смена замка (1шт) п-д 4</t>
  </si>
  <si>
    <t>замок</t>
  </si>
  <si>
    <t>1шт</t>
  </si>
  <si>
    <t>светильник</t>
  </si>
  <si>
    <t>смена светильника (8шт) п-д5,2</t>
  </si>
  <si>
    <t>8шт</t>
  </si>
  <si>
    <t xml:space="preserve">смена светильника уличного (1шт) </t>
  </si>
  <si>
    <t>светильник уличный</t>
  </si>
  <si>
    <t>дюбель, саморез</t>
  </si>
  <si>
    <t>16шт</t>
  </si>
  <si>
    <t>провод</t>
  </si>
  <si>
    <t>20мп</t>
  </si>
  <si>
    <t>смена ламп (12шт) п-д1,3,2</t>
  </si>
  <si>
    <t>лампа</t>
  </si>
  <si>
    <t>12шт</t>
  </si>
  <si>
    <t>стеклофлекс</t>
  </si>
  <si>
    <t>23рул.</t>
  </si>
  <si>
    <t>газ</t>
  </si>
  <si>
    <t>110гк</t>
  </si>
  <si>
    <t>мастика</t>
  </si>
  <si>
    <t>10шт</t>
  </si>
  <si>
    <t>вышка</t>
  </si>
  <si>
    <t>1 час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</si>
</sst>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8" sqref="M48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11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6.470000000000001</v>
      </c>
      <c r="M20" s="34">
        <f>SUM(M6:M19)</f>
        <v>1349.2961655600002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/>
      <c r="M24" s="33">
        <v>55955</v>
      </c>
    </row>
    <row r="25" spans="1:13" ht="12.75">
      <c r="A25" t="s">
        <v>104</v>
      </c>
      <c r="J25" s="20">
        <v>2</v>
      </c>
      <c r="K25" s="20" t="s">
        <v>136</v>
      </c>
      <c r="L25" s="46">
        <v>287.07</v>
      </c>
      <c r="M25" s="33">
        <f aca="true" t="shared" si="1" ref="M25:M32">L25*160.174*1.302*1.15</f>
        <v>68847.576164514</v>
      </c>
    </row>
    <row r="26" spans="1:13" ht="12.75">
      <c r="A26" t="s">
        <v>105</v>
      </c>
      <c r="J26" s="20">
        <v>3</v>
      </c>
      <c r="K26" s="20" t="s">
        <v>138</v>
      </c>
      <c r="L26" s="25">
        <v>1.07</v>
      </c>
      <c r="M26" s="33">
        <f t="shared" si="1"/>
        <v>256.61652731400005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 t="s">
        <v>142</v>
      </c>
      <c r="L27" s="46">
        <f>8*0.89</f>
        <v>7.12</v>
      </c>
      <c r="M27" s="33">
        <f t="shared" si="1"/>
        <v>1707.5791350240002</v>
      </c>
    </row>
    <row r="28" spans="1:13" ht="12.75">
      <c r="A28" t="s">
        <v>107</v>
      </c>
      <c r="B28" s="1"/>
      <c r="C28" s="1"/>
      <c r="D28" s="1"/>
      <c r="J28" s="20">
        <v>5</v>
      </c>
      <c r="K28" s="20" t="s">
        <v>144</v>
      </c>
      <c r="L28" s="25">
        <v>2.56</v>
      </c>
      <c r="M28" s="33">
        <f t="shared" si="1"/>
        <v>613.961037312</v>
      </c>
    </row>
    <row r="29" spans="1:13" ht="12.75">
      <c r="A29" t="s">
        <v>108</v>
      </c>
      <c r="B29" s="1"/>
      <c r="C29" s="8"/>
      <c r="D29" s="8"/>
      <c r="J29" s="20">
        <v>6</v>
      </c>
      <c r="K29" s="20" t="s">
        <v>150</v>
      </c>
      <c r="L29" s="25">
        <f>0.12*7.1</f>
        <v>0.852</v>
      </c>
      <c r="M29" s="33">
        <f t="shared" si="1"/>
        <v>204.33390773039997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298.67199999999997</v>
      </c>
      <c r="M33" s="34">
        <f>SUM(M24:M32)</f>
        <v>127585.0667718944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137</v>
      </c>
      <c r="L37" s="25"/>
      <c r="M37" s="25">
        <v>26261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140</v>
      </c>
      <c r="M38" s="46">
        <v>393.76</v>
      </c>
    </row>
    <row r="39" spans="10:13" ht="12.75">
      <c r="J39" s="20">
        <v>3</v>
      </c>
      <c r="K39" s="20" t="s">
        <v>141</v>
      </c>
      <c r="L39" s="25" t="s">
        <v>143</v>
      </c>
      <c r="M39" s="25">
        <f>8*150.6</f>
        <v>1204.8</v>
      </c>
    </row>
    <row r="40" spans="1:13" ht="12.75">
      <c r="A40" s="2" t="s">
        <v>6</v>
      </c>
      <c r="F40" s="11">
        <v>52951.15</v>
      </c>
      <c r="J40" s="20">
        <v>4</v>
      </c>
      <c r="K40" s="20" t="s">
        <v>145</v>
      </c>
      <c r="L40" s="25" t="s">
        <v>140</v>
      </c>
      <c r="M40" s="25">
        <v>447.15</v>
      </c>
    </row>
    <row r="41" spans="1:13" ht="12.75">
      <c r="A41" t="s">
        <v>7</v>
      </c>
      <c r="F41" s="5">
        <v>54201.56</v>
      </c>
      <c r="J41" s="20">
        <v>5</v>
      </c>
      <c r="K41" s="20" t="s">
        <v>146</v>
      </c>
      <c r="L41" s="25" t="s">
        <v>147</v>
      </c>
      <c r="M41" s="25">
        <v>24</v>
      </c>
    </row>
    <row r="42" spans="2:13" ht="12.75">
      <c r="B42" t="s">
        <v>8</v>
      </c>
      <c r="F42" s="9">
        <f>F41/F40</f>
        <v>1.0236144068636848</v>
      </c>
      <c r="J42" s="20">
        <v>6</v>
      </c>
      <c r="K42" s="20" t="s">
        <v>148</v>
      </c>
      <c r="L42" s="25" t="s">
        <v>149</v>
      </c>
      <c r="M42" s="25">
        <f>20*31.8</f>
        <v>636</v>
      </c>
    </row>
    <row r="43" spans="1:13" ht="12.75">
      <c r="A43" t="s">
        <v>126</v>
      </c>
      <c r="F43" s="5">
        <f>250+400+250</f>
        <v>900</v>
      </c>
      <c r="J43" s="20">
        <v>7</v>
      </c>
      <c r="K43" s="20" t="s">
        <v>151</v>
      </c>
      <c r="L43" s="25" t="s">
        <v>152</v>
      </c>
      <c r="M43" s="59">
        <f>12*11.6</f>
        <v>139.2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55101.56</v>
      </c>
      <c r="J44" s="20">
        <v>8</v>
      </c>
      <c r="K44" s="20" t="s">
        <v>153</v>
      </c>
      <c r="L44" s="25" t="s">
        <v>154</v>
      </c>
      <c r="M44" s="59">
        <f>23*1050</f>
        <v>24150</v>
      </c>
    </row>
    <row r="45" spans="10:13" ht="12.75">
      <c r="J45" s="20">
        <v>9</v>
      </c>
      <c r="K45" s="20" t="s">
        <v>155</v>
      </c>
      <c r="L45" s="25" t="s">
        <v>156</v>
      </c>
      <c r="M45" s="42">
        <f>110*26.02</f>
        <v>2862.2</v>
      </c>
    </row>
    <row r="46" spans="2:13" ht="12.75">
      <c r="B46" s="1" t="s">
        <v>10</v>
      </c>
      <c r="C46" s="1"/>
      <c r="J46" s="20">
        <v>10</v>
      </c>
      <c r="K46" s="50" t="s">
        <v>157</v>
      </c>
      <c r="L46" s="51" t="s">
        <v>158</v>
      </c>
      <c r="M46" s="47">
        <f>10*233.83</f>
        <v>2338.3</v>
      </c>
    </row>
    <row r="47" spans="10:13" ht="12.75">
      <c r="J47" s="20">
        <v>11</v>
      </c>
      <c r="K47" s="50" t="s">
        <v>159</v>
      </c>
      <c r="L47" s="51" t="s">
        <v>160</v>
      </c>
      <c r="M47" s="47">
        <v>1300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6308*1.302</f>
        <v>8213.016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2600*1.302</f>
        <v>3385.2000000000003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11598.216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49">
        <v>294051</v>
      </c>
      <c r="D58">
        <v>224780.8</v>
      </c>
      <c r="E58">
        <v>3431.7</v>
      </c>
      <c r="F58" s="35">
        <f>C58/D58*E58</f>
        <v>4489.239368753915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1349.2961655600002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127585.0667718944</v>
      </c>
      <c r="J60" s="20"/>
      <c r="K60" s="20"/>
      <c r="L60" s="31" t="s">
        <v>65</v>
      </c>
      <c r="M60" s="28">
        <f>SUM(M37:M59)</f>
        <v>59756.41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59756.41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0.28</v>
      </c>
      <c r="E65" t="s">
        <v>14</v>
      </c>
      <c r="F65" s="11">
        <f>B65*D65</f>
        <v>960.8760000000001</v>
      </c>
    </row>
    <row r="66" spans="1:6" s="49" customFormat="1" ht="12.75">
      <c r="A66" s="57" t="s">
        <v>131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194140.8883062083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1.21</v>
      </c>
      <c r="E73" t="s">
        <v>14</v>
      </c>
      <c r="F73" s="11">
        <f>B73*D73</f>
        <v>4152.357</v>
      </c>
    </row>
    <row r="74" spans="1:6" ht="12.75">
      <c r="A74" s="10" t="s">
        <v>29</v>
      </c>
      <c r="F74" s="32">
        <f>F70+F73</f>
        <v>4975.965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2.52</v>
      </c>
      <c r="E77" t="s">
        <v>14</v>
      </c>
      <c r="F77" s="11">
        <f>B77*D77</f>
        <v>8647.884</v>
      </c>
    </row>
    <row r="78" spans="1:6" ht="12.75">
      <c r="A78" s="10" t="s">
        <v>32</v>
      </c>
      <c r="F78" s="32">
        <f>SUM(F77)</f>
        <v>8647.884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219362.9533062083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12723.05129176008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3220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631.85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2951.75+619.08</f>
        <v>3570.83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239508.6845979684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44501</v>
      </c>
      <c r="C87" s="40">
        <v>-903990</v>
      </c>
      <c r="D87" s="44">
        <f>F44</f>
        <v>55101.56</v>
      </c>
      <c r="E87" s="44">
        <f>F85</f>
        <v>239508.6845979684</v>
      </c>
      <c r="F87" s="45">
        <f>C87+D87-E87</f>
        <v>-1088397.1245979683</v>
      </c>
    </row>
    <row r="89" spans="1:6" ht="13.5" thickBot="1">
      <c r="A89" t="s">
        <v>109</v>
      </c>
      <c r="C89" s="53">
        <v>44136</v>
      </c>
      <c r="D89" s="8" t="s">
        <v>110</v>
      </c>
      <c r="E89" s="53">
        <v>44165</v>
      </c>
      <c r="F89" t="s">
        <v>111</v>
      </c>
    </row>
    <row r="90" spans="1:7" ht="13.5" thickBot="1">
      <c r="A90" t="s">
        <v>112</v>
      </c>
      <c r="F90" s="54">
        <f>E87</f>
        <v>239508.6845979684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2017-08-21T12:47:09Z</cp:lastPrinted>
  <dcterms:created xsi:type="dcterms:W3CDTF">2008-08-18T07:30:19Z</dcterms:created>
  <dcterms:modified xsi:type="dcterms:W3CDTF">2021-03-12T06:57:01Z</dcterms:modified>
  <cp:category/>
  <cp:version/>
  <cp:contentType/>
  <cp:contentStatus/>
</cp:coreProperties>
</file>