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<sst xmlns="http://schemas.openxmlformats.org/spreadsheetml/2006/main" count="182" uniqueCount="155">
  <si>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</si>
  <si>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</si>
  <si>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</si>
  <si>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</si>
  <si>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</si>
  <si>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</si>
  <si>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</si>
  <si>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</si>
  <si>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</si>
  <si>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</si>
  <si>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</si>
  <si>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</si>
  <si>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</si>
  <si>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</si>
  <si>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</si>
  <si>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</si>
  <si>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</si>
  <si>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</si>
  <si>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</si>
  <si>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</si>
  <si>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</si>
  <si>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</si>
  <si>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</si>
  <si>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</si>
  <si>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</si>
  <si>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</si>
  <si>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</si>
  <si>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</si>
  <si>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</si>
  <si>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</si>
  <si>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</si>
  <si>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</si>
  <si>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</si>
  <si>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</si>
  <si>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</si>
  <si>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</si>
  <si>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</si>
  <si>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</si>
  <si>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</si>
  <si>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</si>
  <si>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</si>
  <si>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</si>
  <si>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</si>
  <si>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</si>
  <si>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</si>
  <si>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</si>
  <si>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</si>
  <si>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</si>
  <si>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</si>
  <si>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</si>
  <si>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</si>
  <si>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</si>
  <si>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</si>
  <si>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</si>
  <si>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</si>
  <si>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</si>
  <si>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</si>
  <si>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</si>
  <si>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</si>
  <si>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</si>
  <si>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</si>
  <si>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</si>
  <si>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</si>
  <si>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</si>
  <si>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</si>
  <si>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</si>
  <si>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</si>
  <si>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</si>
  <si>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</si>
  <si>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</si>
  <si>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</si>
  <si>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</si>
  <si>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</si>
  <si>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</si>
  <si>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</si>
  <si>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</si>
  <si>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</si>
  <si>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</si>
  <si>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</si>
  <si>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</si>
  <si>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</si>
  <si>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</si>
  <si>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</si>
  <si>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</si>
  <si>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</si>
  <si>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</si>
  <si>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</si>
  <si>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</si>
  <si>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</si>
  <si>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</si>
  <si>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</si>
  <si>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</si>
  <si>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</si>
  <si>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</si>
  <si>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</si>
  <si>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</si>
  <si>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</si>
  <si>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</si>
  <si>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</si>
  <si>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</si>
  <si>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</si>
  <si>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</si>
  <si>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</si>
  <si>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</si>
  <si>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</si>
  <si>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</si>
  <si>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</si>
  <si>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</si>
  <si>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</si>
  <si>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</si>
  <si>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</si>
  <si>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</si>
  <si>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</si>
  <si>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</si>
  <si>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</si>
  <si>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</si>
  <si>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</si>
  <si>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</si>
  <si>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</si>
  <si>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</si>
  <si>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</si>
  <si>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</si>
  <si>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</si>
  <si>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</si>
  <si>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</si>
  <si>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</si>
  <si>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</si>
  <si>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</si>
  <si>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</si>
  <si>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</si>
  <si>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</si>
  <si>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</si>
  <si>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</si>
  <si>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августа</t>
  </si>
  <si>
    <t>за   август  2020 г.</t>
  </si>
  <si>
    <t>ост.на 01.09</t>
  </si>
  <si>
    <t>смена труб д 20 п.пр.(12мп)</t>
  </si>
  <si>
    <t>труба д 20 п.пр.</t>
  </si>
  <si>
    <t>12мп</t>
  </si>
  <si>
    <t>муфта 20</t>
  </si>
  <si>
    <t>2шт</t>
  </si>
  <si>
    <t>4шт</t>
  </si>
  <si>
    <t>американка 20</t>
  </si>
  <si>
    <t>1шт</t>
  </si>
  <si>
    <t>уголок 20</t>
  </si>
  <si>
    <t>тройник 20</t>
  </si>
  <si>
    <t>диск</t>
  </si>
  <si>
    <t xml:space="preserve">смена труб д 25 п.пр. (2мп) </t>
  </si>
  <si>
    <t>труба д 25 п.пр..</t>
  </si>
  <si>
    <t>2мп</t>
  </si>
  <si>
    <t>муфта 25</t>
  </si>
  <si>
    <t>американка 25</t>
  </si>
  <si>
    <t xml:space="preserve">окраска эл.узла </t>
  </si>
  <si>
    <t>краска синяя</t>
  </si>
  <si>
    <t>1,2кг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</si>
</sst>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22">
      <selection activeCell="K50" sqref="K50:M50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1678.7997114000002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13.65</v>
      </c>
      <c r="M20" s="34">
        <f>SUM(M6:M19)</f>
        <v>2846.6603802000004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f>0.12*224.9</f>
        <v>26.988</v>
      </c>
      <c r="M24" s="33">
        <f>L24*160.174*1.15*1.302</f>
        <v>6472.4923730375995</v>
      </c>
    </row>
    <row r="25" spans="1:13" ht="12.75">
      <c r="A25" t="s">
        <v>107</v>
      </c>
      <c r="J25" s="20">
        <v>2</v>
      </c>
      <c r="K25" s="20" t="s">
        <v>147</v>
      </c>
      <c r="L25" s="47">
        <f>0.02*184.3</f>
        <v>3.6860000000000004</v>
      </c>
      <c r="M25" s="33">
        <f aca="true" t="shared" si="1" ref="M25:M36">L25*160.174*1.15*1.302</f>
        <v>884.0079623171999</v>
      </c>
    </row>
    <row r="26" spans="1:13" ht="12.75">
      <c r="A26" t="s">
        <v>108</v>
      </c>
      <c r="J26" s="20">
        <v>3</v>
      </c>
      <c r="K26" s="20" t="s">
        <v>152</v>
      </c>
      <c r="L26" s="47">
        <v>2.33</v>
      </c>
      <c r="M26" s="33">
        <f t="shared" si="1"/>
        <v>558.800475366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33.004</v>
      </c>
      <c r="M37" s="34">
        <f>SUM(M24:M36)</f>
        <v>7915.300810720799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41200.81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38847.51</v>
      </c>
      <c r="J41" s="20">
        <v>1</v>
      </c>
      <c r="K41" s="20" t="s">
        <v>137</v>
      </c>
      <c r="L41" s="25" t="s">
        <v>138</v>
      </c>
      <c r="M41" s="25">
        <f>12*58</f>
        <v>696</v>
      </c>
    </row>
    <row r="42" spans="2:15" ht="12.75">
      <c r="B42" t="s">
        <v>8</v>
      </c>
      <c r="F42" s="9">
        <f>F41/F40</f>
        <v>0.9428821909083828</v>
      </c>
      <c r="J42" s="20">
        <v>2</v>
      </c>
      <c r="K42" s="20" t="s">
        <v>139</v>
      </c>
      <c r="L42" s="47" t="s">
        <v>140</v>
      </c>
      <c r="M42" s="25">
        <f>2*39</f>
        <v>78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142</v>
      </c>
      <c r="L43" s="25" t="s">
        <v>143</v>
      </c>
      <c r="M43" s="25">
        <v>113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39897.51</v>
      </c>
      <c r="J44" s="20">
        <v>4</v>
      </c>
      <c r="K44" s="20" t="s">
        <v>144</v>
      </c>
      <c r="L44" s="25" t="s">
        <v>141</v>
      </c>
      <c r="M44" s="25">
        <f>4*4</f>
        <v>16</v>
      </c>
    </row>
    <row r="45" spans="10:13" ht="12.75">
      <c r="J45" s="20">
        <v>5</v>
      </c>
      <c r="K45" s="20" t="s">
        <v>145</v>
      </c>
      <c r="L45" s="25" t="s">
        <v>140</v>
      </c>
      <c r="M45" s="25">
        <f>2*6</f>
        <v>12</v>
      </c>
    </row>
    <row r="46" spans="2:13" ht="12.75">
      <c r="B46" s="1" t="s">
        <v>10</v>
      </c>
      <c r="C46" s="1"/>
      <c r="J46" s="20">
        <v>6</v>
      </c>
      <c r="K46" s="20" t="s">
        <v>146</v>
      </c>
      <c r="L46" s="25" t="s">
        <v>140</v>
      </c>
      <c r="M46" s="25">
        <f>2*40.67</f>
        <v>81.34</v>
      </c>
    </row>
    <row r="47" spans="10:13" ht="12.75">
      <c r="J47" s="20">
        <v>7</v>
      </c>
      <c r="K47" s="20" t="s">
        <v>148</v>
      </c>
      <c r="L47" s="25" t="s">
        <v>149</v>
      </c>
      <c r="M47" s="25">
        <f>2*111</f>
        <v>222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150</v>
      </c>
      <c r="L48" s="25" t="s">
        <v>143</v>
      </c>
      <c r="M48" s="25">
        <v>72</v>
      </c>
    </row>
    <row r="49" spans="1:13" ht="12.75">
      <c r="A49" t="s">
        <v>12</v>
      </c>
      <c r="F49" s="11">
        <f>4052*1.302</f>
        <v>5275.704000000001</v>
      </c>
      <c r="J49" s="20">
        <v>9</v>
      </c>
      <c r="K49" s="20" t="s">
        <v>151</v>
      </c>
      <c r="L49" s="25" t="s">
        <v>143</v>
      </c>
      <c r="M49" s="25">
        <v>141</v>
      </c>
    </row>
    <row r="50" spans="1:13" ht="12.75">
      <c r="A50" s="6" t="s">
        <v>15</v>
      </c>
      <c r="F50" s="11">
        <f>1664*1.302</f>
        <v>2166.5280000000002</v>
      </c>
      <c r="J50" s="20">
        <v>10</v>
      </c>
      <c r="K50" s="20" t="s">
        <v>153</v>
      </c>
      <c r="L50" s="25" t="s">
        <v>154</v>
      </c>
      <c r="M50" s="25">
        <v>159.68</v>
      </c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7442.232000000001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1591.0200000000002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304687</v>
      </c>
      <c r="D59">
        <v>224780.8</v>
      </c>
      <c r="E59">
        <v>2983.9</v>
      </c>
      <c r="F59" s="35">
        <f>C59/D59*E59</f>
        <v>4044.631655817579</v>
      </c>
    </row>
    <row r="60" spans="1:6" ht="12.75">
      <c r="A60" t="s">
        <v>20</v>
      </c>
      <c r="F60" s="35">
        <f>M20</f>
        <v>2846.6603802000004</v>
      </c>
    </row>
    <row r="61" spans="1:6" ht="12.75">
      <c r="A61" t="s">
        <v>21</v>
      </c>
      <c r="F61" s="11">
        <f>M37</f>
        <v>7915.300810720799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1591.0200000000002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0.48</v>
      </c>
      <c r="E66" t="s">
        <v>14</v>
      </c>
      <c r="F66" s="11">
        <f>B66*D66</f>
        <v>1432.272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17829.88484673838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0.24</v>
      </c>
      <c r="E71" t="s">
        <v>14</v>
      </c>
      <c r="F71" s="11">
        <f>B71*D71</f>
        <v>716.136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1.2</v>
      </c>
      <c r="E74" t="s">
        <v>14</v>
      </c>
      <c r="F74" s="11">
        <f>B74*D74</f>
        <v>3580.68</v>
      </c>
    </row>
    <row r="75" spans="1:6" ht="12.75">
      <c r="A75" s="4" t="s">
        <v>29</v>
      </c>
      <c r="F75" s="32">
        <f>F71+F74</f>
        <v>4296.816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2.48</v>
      </c>
      <c r="E78" t="s">
        <v>14</v>
      </c>
      <c r="F78" s="11">
        <f>B78*D78</f>
        <v>7400.072</v>
      </c>
    </row>
    <row r="79" spans="1:6" ht="12.75">
      <c r="A79" s="4" t="s">
        <v>31</v>
      </c>
      <c r="F79" s="32">
        <f>SUM(F78)</f>
        <v>7400.072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36969.004846738375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2144.2022811108254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1720.4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41072.267127849205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44044</v>
      </c>
      <c r="C88" s="40">
        <v>-145896</v>
      </c>
      <c r="D88" s="43">
        <f>F44</f>
        <v>39897.51</v>
      </c>
      <c r="E88" s="43">
        <f>F86</f>
        <v>41072.267127849205</v>
      </c>
      <c r="F88" s="44">
        <f>C88+D88-E88</f>
        <v>-147070.7571278492</v>
      </c>
    </row>
    <row r="90" spans="1:6" ht="13.5" thickBot="1">
      <c r="A90" t="s">
        <v>112</v>
      </c>
      <c r="C90" s="53">
        <v>44044</v>
      </c>
      <c r="D90" s="8" t="s">
        <v>113</v>
      </c>
      <c r="E90" s="53">
        <v>44073</v>
      </c>
      <c r="F90" t="s">
        <v>114</v>
      </c>
    </row>
    <row r="91" spans="1:7" ht="13.5" thickBot="1">
      <c r="A91" t="s">
        <v>115</v>
      </c>
      <c r="F91" s="54">
        <f>E88</f>
        <v>41072.267127849205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2017-08-21T12:45:05Z</cp:lastPrinted>
  <dcterms:created xsi:type="dcterms:W3CDTF">2008-08-18T07:30:19Z</dcterms:created>
  <dcterms:modified xsi:type="dcterms:W3CDTF">2020-12-05T07:31:36Z</dcterms:modified>
  <cp:category/>
  <cp:version/>
  <cp:contentType/>
  <cp:contentStatus/>
</cp:coreProperties>
</file>