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<sst xmlns="http://schemas.openxmlformats.org/spreadsheetml/2006/main" count="189" uniqueCount="160">
  <si>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</si>
  <si>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</si>
  <si>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</si>
  <si>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</si>
  <si>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</si>
  <si>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</si>
  <si>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</si>
  <si>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</si>
  <si>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</si>
  <si>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</si>
  <si>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</si>
  <si>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</si>
  <si>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</si>
  <si>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</si>
  <si>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</si>
  <si>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</si>
  <si>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</si>
  <si>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</si>
  <si>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</si>
  <si>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</si>
  <si>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</si>
  <si>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</si>
  <si>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</si>
  <si>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</si>
  <si>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</si>
  <si>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</si>
  <si>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</si>
  <si>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</si>
  <si>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</si>
  <si>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</si>
  <si>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</si>
  <si>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</si>
  <si>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</si>
  <si>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</si>
  <si>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</si>
  <si>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</si>
  <si>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</si>
  <si>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</si>
  <si>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</si>
  <si>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</si>
  <si>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</si>
  <si>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</si>
  <si>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</si>
  <si>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</si>
  <si>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</si>
  <si>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</si>
  <si>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</si>
  <si>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</si>
  <si>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</si>
  <si>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</si>
  <si>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</si>
  <si>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</si>
  <si>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</si>
  <si>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</si>
  <si>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</si>
  <si>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</si>
  <si>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</si>
  <si>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</si>
  <si>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</si>
  <si>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</si>
  <si>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</si>
  <si>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</si>
  <si>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</si>
  <si>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</si>
  <si>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</si>
  <si>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</si>
  <si>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</si>
  <si>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</si>
  <si>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</si>
  <si>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</si>
  <si>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</si>
  <si>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</si>
  <si>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</si>
  <si>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</si>
  <si>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</si>
  <si>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</si>
  <si>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</si>
  <si>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</si>
  <si>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</si>
  <si>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</si>
  <si>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</si>
  <si>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</si>
  <si>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</si>
  <si>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</si>
  <si>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</si>
  <si>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</si>
  <si>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</si>
  <si>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</si>
  <si>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</si>
  <si>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</si>
  <si>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</si>
  <si>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</si>
  <si>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</si>
  <si>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</si>
  <si>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</si>
  <si>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</si>
  <si>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</si>
  <si>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</si>
  <si>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</si>
  <si>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</si>
  <si>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</si>
  <si>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</si>
  <si>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</si>
  <si>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</si>
  <si>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</si>
  <si>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</si>
  <si>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</si>
  <si>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</si>
  <si>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</si>
  <si>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</si>
  <si>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к.2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</si>
  <si>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</si>
  <si>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</si>
  <si>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</si>
  <si>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</si>
  <si>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</si>
  <si>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</si>
  <si>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</si>
  <si>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</si>
  <si>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</si>
  <si>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</si>
  <si>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</si>
  <si>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</si>
  <si>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</si>
  <si>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</si>
  <si>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</si>
  <si>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</si>
  <si>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</si>
  <si>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</si>
  <si>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</si>
  <si>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Арендаторы (Спарк,ростелеком.комстар, эр-телеком, видикон)</t>
  </si>
  <si>
    <t>2020г.</t>
  </si>
  <si>
    <t>апреля</t>
  </si>
  <si>
    <t>за   апрель  2020 г.</t>
  </si>
  <si>
    <t>ост.на 01.05</t>
  </si>
  <si>
    <t>смена труб д 25 п.пр. (8мп) п-д3</t>
  </si>
  <si>
    <t>1шт</t>
  </si>
  <si>
    <t>смена вентиля д 32 (1шт)</t>
  </si>
  <si>
    <t>смена труб д 20 п.пр. (8мп) п-д3</t>
  </si>
  <si>
    <t>труба д 25</t>
  </si>
  <si>
    <t>8мп</t>
  </si>
  <si>
    <t>вентиль д 32</t>
  </si>
  <si>
    <t>переход 32/25</t>
  </si>
  <si>
    <t>бочонок 25</t>
  </si>
  <si>
    <t>переход 25/20</t>
  </si>
  <si>
    <t>тройник 25</t>
  </si>
  <si>
    <t>4шт</t>
  </si>
  <si>
    <t>американка 32</t>
  </si>
  <si>
    <t>муфта комб. 25</t>
  </si>
  <si>
    <t>муфта паечн. 25</t>
  </si>
  <si>
    <t>2шт</t>
  </si>
  <si>
    <t>труба д 20</t>
  </si>
  <si>
    <t>круг отр.</t>
  </si>
  <si>
    <t>3шт</t>
  </si>
  <si>
    <t>смена эл.провода (2мп)</t>
  </si>
  <si>
    <t>эл.провод</t>
  </si>
  <si>
    <t>2мп</t>
  </si>
  <si>
    <t xml:space="preserve">смена ламп (16шт) </t>
  </si>
  <si>
    <t>лампа</t>
  </si>
  <si>
    <t>16шт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</si>
</sst>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8">
      <selection activeCell="D75" sqref="D75"/>
    </sheetView>
  </sheetViews>
  <sheetFormatPr defaultColWidth="9.00390625" defaultRowHeight="12.75"/>
  <cols>
    <col min="1" max="1" width="15.50390625" style="0" customWidth="1"/>
    <col min="3" max="4" width="11.125" style="0" customWidth="1"/>
    <col min="5" max="5" width="10.87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4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132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6">
        <f>L6*126.87*1.302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L7*126.87*1.302</f>
        <v>0</v>
      </c>
    </row>
    <row r="8" spans="1:13" ht="12.75">
      <c r="A8" t="s">
        <v>90</v>
      </c>
      <c r="J8" s="15"/>
      <c r="K8" s="15" t="s">
        <v>44</v>
      </c>
      <c r="L8" s="21">
        <v>0</v>
      </c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>
        <v>0</v>
      </c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0</v>
      </c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/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15</v>
      </c>
      <c r="M17" s="46">
        <f t="shared" si="0"/>
        <v>2477.7711000000004</v>
      </c>
    </row>
    <row r="18" spans="1:13" ht="12.75">
      <c r="A18" t="s">
        <v>100</v>
      </c>
      <c r="J18" s="15" t="s">
        <v>55</v>
      </c>
      <c r="K18" s="26" t="s">
        <v>54</v>
      </c>
      <c r="L18" s="21">
        <v>1.35</v>
      </c>
      <c r="M18" s="46">
        <f t="shared" si="0"/>
        <v>222.99939900000004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82.59237</v>
      </c>
    </row>
    <row r="20" spans="1:13" ht="12.75">
      <c r="A20" t="s">
        <v>126</v>
      </c>
      <c r="J20" s="20"/>
      <c r="K20" s="27" t="s">
        <v>57</v>
      </c>
      <c r="L20" s="28">
        <f>SUM(L6:L19)</f>
        <v>16.85</v>
      </c>
      <c r="M20" s="33">
        <f>SUM(M6:M19)</f>
        <v>2783.362869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6">
        <f>0.08*184.3</f>
        <v>14.744000000000002</v>
      </c>
      <c r="M24" s="32">
        <f aca="true" t="shared" si="1" ref="M24:M37">L24*126.87*1.302*1.15</f>
        <v>2800.8063775440005</v>
      </c>
    </row>
    <row r="25" spans="1:13" ht="12.75">
      <c r="A25" t="s">
        <v>106</v>
      </c>
      <c r="J25" s="20">
        <v>2</v>
      </c>
      <c r="K25" s="20" t="s">
        <v>137</v>
      </c>
      <c r="L25" s="46">
        <v>1.03</v>
      </c>
      <c r="M25" s="32">
        <f t="shared" si="1"/>
        <v>195.66132453000003</v>
      </c>
    </row>
    <row r="26" spans="1:13" ht="13.5" customHeight="1">
      <c r="A26" t="s">
        <v>107</v>
      </c>
      <c r="J26" s="20">
        <v>3</v>
      </c>
      <c r="K26" s="20" t="s">
        <v>138</v>
      </c>
      <c r="L26" s="46">
        <f>0.08*224.9</f>
        <v>17.992</v>
      </c>
      <c r="M26" s="32">
        <f t="shared" si="1"/>
        <v>3417.8044183920006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 t="s">
        <v>154</v>
      </c>
      <c r="L27" s="46">
        <f>0.02*19</f>
        <v>0.38</v>
      </c>
      <c r="M27" s="32">
        <f t="shared" si="1"/>
        <v>72.18573138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157</v>
      </c>
      <c r="L28" s="46">
        <f>0.16*7.1</f>
        <v>1.136</v>
      </c>
      <c r="M28" s="32">
        <f t="shared" si="1"/>
        <v>215.79734433599995</v>
      </c>
    </row>
    <row r="29" spans="10:13" ht="12.75">
      <c r="J29" s="20">
        <v>6</v>
      </c>
      <c r="K29" s="20"/>
      <c r="L29" s="46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2844.9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4</v>
      </c>
      <c r="E35">
        <v>367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57</v>
      </c>
      <c r="L38" s="28">
        <f>SUM(L24:L37)</f>
        <v>35.28200000000001</v>
      </c>
      <c r="M38" s="33">
        <f>SUM(M24:M37)</f>
        <v>6702.255196182001</v>
      </c>
    </row>
    <row r="39" spans="1:11" ht="12.75">
      <c r="A39" s="2" t="s">
        <v>6</v>
      </c>
      <c r="F39" s="11">
        <v>32939.87</v>
      </c>
      <c r="K39" s="1" t="s">
        <v>61</v>
      </c>
    </row>
    <row r="40" spans="1:13" ht="12.75">
      <c r="A40" t="s">
        <v>7</v>
      </c>
      <c r="F40" s="5">
        <v>28287.75</v>
      </c>
      <c r="J40" s="22" t="s">
        <v>35</v>
      </c>
      <c r="K40" s="22"/>
      <c r="L40" s="22" t="s">
        <v>62</v>
      </c>
      <c r="M40" s="22" t="s">
        <v>41</v>
      </c>
    </row>
    <row r="41" spans="2:13" ht="12.75">
      <c r="B41" t="s">
        <v>8</v>
      </c>
      <c r="F41" s="9">
        <f>F40/F39</f>
        <v>0.8587693272620687</v>
      </c>
      <c r="J41" s="23" t="s">
        <v>36</v>
      </c>
      <c r="K41" s="23" t="s">
        <v>37</v>
      </c>
      <c r="L41" s="23"/>
      <c r="M41" s="23" t="s">
        <v>63</v>
      </c>
    </row>
    <row r="42" spans="1:13" ht="12.75">
      <c r="A42" t="s">
        <v>130</v>
      </c>
      <c r="F42" s="5">
        <f>250+250+400+400+105</f>
        <v>1405</v>
      </c>
      <c r="J42" s="20">
        <v>1</v>
      </c>
      <c r="K42" s="20" t="s">
        <v>139</v>
      </c>
      <c r="L42" s="25" t="s">
        <v>140</v>
      </c>
      <c r="M42" s="46">
        <f>8*111</f>
        <v>888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29692.75</v>
      </c>
      <c r="J43" s="20">
        <v>2</v>
      </c>
      <c r="K43" s="20" t="s">
        <v>141</v>
      </c>
      <c r="L43" s="46" t="s">
        <v>136</v>
      </c>
      <c r="M43" s="25">
        <v>540</v>
      </c>
    </row>
    <row r="44" spans="10:13" ht="12.75">
      <c r="J44" s="20">
        <v>3</v>
      </c>
      <c r="K44" s="20" t="s">
        <v>142</v>
      </c>
      <c r="L44" s="46" t="s">
        <v>136</v>
      </c>
      <c r="M44" s="25">
        <v>6</v>
      </c>
    </row>
    <row r="45" spans="2:13" ht="12.75">
      <c r="B45" s="1" t="s">
        <v>10</v>
      </c>
      <c r="C45" s="1"/>
      <c r="J45" s="20">
        <v>4</v>
      </c>
      <c r="K45" s="20" t="s">
        <v>143</v>
      </c>
      <c r="L45" s="25" t="s">
        <v>136</v>
      </c>
      <c r="M45" s="25">
        <v>22.59</v>
      </c>
    </row>
    <row r="46" spans="10:13" ht="12.75">
      <c r="J46" s="20">
        <v>5</v>
      </c>
      <c r="K46" s="20" t="s">
        <v>144</v>
      </c>
      <c r="L46" s="25" t="s">
        <v>136</v>
      </c>
      <c r="M46" s="25">
        <v>4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145</v>
      </c>
      <c r="L47" s="25" t="s">
        <v>146</v>
      </c>
      <c r="M47" s="25">
        <f>4*12.15</f>
        <v>48.6</v>
      </c>
    </row>
    <row r="48" spans="1:13" ht="12.75">
      <c r="A48" t="s">
        <v>12</v>
      </c>
      <c r="F48" s="11">
        <f>6097.52*1.302</f>
        <v>7938.971040000001</v>
      </c>
      <c r="J48" s="20">
        <v>7</v>
      </c>
      <c r="K48" s="20" t="s">
        <v>147</v>
      </c>
      <c r="L48" s="25" t="s">
        <v>136</v>
      </c>
      <c r="M48" s="25">
        <v>221.63</v>
      </c>
    </row>
    <row r="49" spans="1:13" ht="12.75">
      <c r="A49" s="6" t="s">
        <v>15</v>
      </c>
      <c r="F49" s="11">
        <f>(2080)*1.302</f>
        <v>2708.1600000000003</v>
      </c>
      <c r="J49" s="20">
        <v>8</v>
      </c>
      <c r="K49" s="20" t="s">
        <v>148</v>
      </c>
      <c r="L49" s="25" t="s">
        <v>136</v>
      </c>
      <c r="M49" s="25">
        <v>135</v>
      </c>
    </row>
    <row r="50" spans="1:13" ht="12.75">
      <c r="A50" s="55" t="s">
        <v>82</v>
      </c>
      <c r="B50" s="56"/>
      <c r="C50" s="56"/>
      <c r="D50" s="56"/>
      <c r="E50" s="57">
        <v>0</v>
      </c>
      <c r="F50" s="58">
        <f>E50*E32</f>
        <v>0</v>
      </c>
      <c r="J50" s="20">
        <v>9</v>
      </c>
      <c r="K50" s="52" t="s">
        <v>149</v>
      </c>
      <c r="L50" s="25" t="s">
        <v>150</v>
      </c>
      <c r="M50" s="25">
        <f>2*32.78</f>
        <v>65.56</v>
      </c>
    </row>
    <row r="51" spans="1:13" ht="12.75">
      <c r="A51" s="4" t="s">
        <v>33</v>
      </c>
      <c r="F51" s="31">
        <f>F48+F49+F50</f>
        <v>10647.131040000002</v>
      </c>
      <c r="J51" s="20">
        <v>10</v>
      </c>
      <c r="K51" s="20" t="s">
        <v>151</v>
      </c>
      <c r="L51" s="25" t="s">
        <v>140</v>
      </c>
      <c r="M51" s="25">
        <f>8*72.92</f>
        <v>583.36</v>
      </c>
    </row>
    <row r="52" spans="1:13" ht="12.75">
      <c r="A52" s="4" t="s">
        <v>16</v>
      </c>
      <c r="J52" s="20">
        <v>11</v>
      </c>
      <c r="K52" s="20" t="s">
        <v>152</v>
      </c>
      <c r="L52" s="25" t="s">
        <v>153</v>
      </c>
      <c r="M52" s="25">
        <f>3*23.5</f>
        <v>70.5</v>
      </c>
    </row>
    <row r="53" spans="1:13" ht="12.75">
      <c r="A53" t="s">
        <v>74</v>
      </c>
      <c r="C53" s="13"/>
      <c r="D53" s="45">
        <v>0</v>
      </c>
      <c r="E53" s="13" t="s">
        <v>14</v>
      </c>
      <c r="F53" s="11">
        <f>D53*E32</f>
        <v>0</v>
      </c>
      <c r="J53" s="20">
        <v>12</v>
      </c>
      <c r="K53" s="20" t="s">
        <v>155</v>
      </c>
      <c r="L53" s="25" t="s">
        <v>156</v>
      </c>
      <c r="M53" s="25">
        <f>2*7.61</f>
        <v>15.22</v>
      </c>
    </row>
    <row r="54" spans="1:13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/>
      <c r="J54" s="20">
        <v>13</v>
      </c>
      <c r="K54" s="20" t="s">
        <v>158</v>
      </c>
      <c r="L54" s="25" t="s">
        <v>159</v>
      </c>
      <c r="M54" s="25">
        <f>16*13.77</f>
        <v>220.32</v>
      </c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7">
        <v>233902</v>
      </c>
      <c r="D57">
        <v>229360</v>
      </c>
      <c r="E57">
        <v>2844.9</v>
      </c>
      <c r="F57" s="34">
        <f>C57/D57*E57</f>
        <v>2901.2373552493896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2783.362869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0*600*1.302</f>
        <v>0</v>
      </c>
      <c r="J59" s="20">
        <v>18</v>
      </c>
      <c r="K59" s="20"/>
      <c r="L59" s="25"/>
      <c r="M59" s="25"/>
    </row>
    <row r="60" spans="1:13" ht="12.75">
      <c r="A60" t="s">
        <v>71</v>
      </c>
      <c r="F60" s="5">
        <f>0*600*1.302</f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M69</f>
        <v>2820.7799999999997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2844.9</v>
      </c>
      <c r="C64" t="s">
        <v>13</v>
      </c>
      <c r="D64" s="11">
        <v>0.27</v>
      </c>
      <c r="E64" t="s">
        <v>14</v>
      </c>
      <c r="F64" s="11">
        <f>B64*D64</f>
        <v>768.123</v>
      </c>
      <c r="J64" s="20">
        <v>23</v>
      </c>
      <c r="K64" s="20"/>
      <c r="L64" s="25"/>
      <c r="M64" s="25"/>
    </row>
    <row r="65" spans="1:13" ht="12.75">
      <c r="A65" s="56" t="s">
        <v>83</v>
      </c>
      <c r="B65" s="56"/>
      <c r="C65" s="56"/>
      <c r="D65" s="58">
        <v>0</v>
      </c>
      <c r="E65" s="56"/>
      <c r="F65" s="58">
        <f>D65*E32</f>
        <v>0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D66">
        <v>0</v>
      </c>
      <c r="F66" s="31">
        <f>SUM(F57:F65)</f>
        <v>9273.503224249389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>
        <v>26</v>
      </c>
      <c r="K67" s="20"/>
      <c r="L67" s="25"/>
      <c r="M67" s="25"/>
    </row>
    <row r="68" spans="1:13" ht="12.75">
      <c r="A68" t="s">
        <v>27</v>
      </c>
      <c r="B68">
        <v>2844.9</v>
      </c>
      <c r="C68" t="s">
        <v>65</v>
      </c>
      <c r="D68" s="5">
        <v>0.24</v>
      </c>
      <c r="E68" t="s">
        <v>14</v>
      </c>
      <c r="F68" s="11">
        <f>B68*D68</f>
        <v>682.776</v>
      </c>
      <c r="J68" s="20">
        <v>27</v>
      </c>
      <c r="K68" s="20"/>
      <c r="L68" s="25"/>
      <c r="M68" s="25"/>
    </row>
    <row r="69" spans="1:13" ht="12.75">
      <c r="A69" t="s">
        <v>28</v>
      </c>
      <c r="F69" s="5"/>
      <c r="J69" s="20"/>
      <c r="K69" s="20"/>
      <c r="L69" s="30" t="s">
        <v>64</v>
      </c>
      <c r="M69" s="33">
        <f>SUM(M42:M68)</f>
        <v>2820.7799999999997</v>
      </c>
    </row>
    <row r="70" spans="1:6" ht="12.75">
      <c r="A70" s="7" t="s">
        <v>72</v>
      </c>
      <c r="F70" s="5"/>
    </row>
    <row r="71" spans="2:6" ht="12.75">
      <c r="B71">
        <v>2844.9</v>
      </c>
      <c r="C71" t="s">
        <v>13</v>
      </c>
      <c r="D71" s="11">
        <v>0.95</v>
      </c>
      <c r="E71" t="s">
        <v>14</v>
      </c>
      <c r="F71" s="11">
        <f>B71*D71</f>
        <v>2702.6549999999997</v>
      </c>
    </row>
    <row r="72" spans="1:6" ht="12.75">
      <c r="A72" s="4" t="s">
        <v>29</v>
      </c>
      <c r="F72" s="31">
        <f>F68+F71</f>
        <v>3385.4309999999996</v>
      </c>
    </row>
    <row r="73" ht="12.75">
      <c r="A73" s="4" t="s">
        <v>30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2844.9</v>
      </c>
      <c r="C75" t="s">
        <v>13</v>
      </c>
      <c r="D75" s="11">
        <v>1.96</v>
      </c>
      <c r="E75" t="s">
        <v>14</v>
      </c>
      <c r="F75" s="11">
        <f>B75*D75</f>
        <v>5576.004</v>
      </c>
    </row>
    <row r="76" spans="1:6" ht="12.75">
      <c r="A76" s="4" t="s">
        <v>31</v>
      </c>
      <c r="F76" s="31">
        <f>SUM(F75)</f>
        <v>5576.004</v>
      </c>
    </row>
    <row r="77" spans="1:6" ht="12.75">
      <c r="A77" s="59" t="s">
        <v>77</v>
      </c>
      <c r="B77" s="56"/>
      <c r="C77" s="56"/>
      <c r="D77" s="57">
        <v>0</v>
      </c>
      <c r="E77" s="56"/>
      <c r="F77" s="60">
        <f>D77*E32</f>
        <v>0</v>
      </c>
    </row>
    <row r="78" spans="1:6" ht="12.75">
      <c r="A78" s="1" t="s">
        <v>32</v>
      </c>
      <c r="B78" s="1"/>
      <c r="F78" s="31">
        <f>F51+F55+F66+F72+F76+F77</f>
        <v>28882.069264249392</v>
      </c>
    </row>
    <row r="79" spans="1:6" ht="12.75">
      <c r="A79" s="1" t="s">
        <v>75</v>
      </c>
      <c r="B79" s="35"/>
      <c r="C79" s="35">
        <v>0.03</v>
      </c>
      <c r="D79" s="1"/>
      <c r="E79" s="1"/>
      <c r="F79" s="31">
        <f>F78*3%</f>
        <v>866.4620779274817</v>
      </c>
    </row>
    <row r="80" spans="1:6" ht="12.75">
      <c r="A80" s="1"/>
      <c r="B80" s="35" t="s">
        <v>127</v>
      </c>
      <c r="C80" s="35"/>
      <c r="D80" s="1"/>
      <c r="E80" s="53"/>
      <c r="F80" s="54">
        <v>1838.62</v>
      </c>
    </row>
    <row r="81" spans="1:6" ht="12.75">
      <c r="A81" s="1"/>
      <c r="B81" s="35" t="s">
        <v>128</v>
      </c>
      <c r="C81" s="35"/>
      <c r="D81" s="1"/>
      <c r="E81" s="53"/>
      <c r="F81" s="54">
        <v>371.55</v>
      </c>
    </row>
    <row r="82" spans="1:6" ht="12.75">
      <c r="A82" s="1"/>
      <c r="B82" s="35" t="s">
        <v>129</v>
      </c>
      <c r="C82" s="35"/>
      <c r="D82" s="1"/>
      <c r="E82" s="53"/>
      <c r="F82" s="54">
        <v>1950.71</v>
      </c>
    </row>
    <row r="83" spans="1:6" ht="13.5">
      <c r="A83" s="12" t="s">
        <v>34</v>
      </c>
      <c r="B83" s="12"/>
      <c r="C83" s="44"/>
      <c r="D83" s="44"/>
      <c r="E83" s="44"/>
      <c r="F83" s="41">
        <f>F78+F79+F80+F81+F82</f>
        <v>33909.41134217687</v>
      </c>
    </row>
    <row r="84" spans="2:9" ht="12.75">
      <c r="B84" s="36" t="s">
        <v>67</v>
      </c>
      <c r="C84" s="37" t="s">
        <v>68</v>
      </c>
      <c r="D84" s="22" t="s">
        <v>69</v>
      </c>
      <c r="E84" s="22" t="s">
        <v>70</v>
      </c>
      <c r="F84" s="40" t="s">
        <v>134</v>
      </c>
      <c r="I84" s="7"/>
    </row>
    <row r="85" spans="1:6" ht="12.75">
      <c r="A85" s="13"/>
      <c r="B85" s="38">
        <v>43922</v>
      </c>
      <c r="C85" s="39">
        <v>-738199</v>
      </c>
      <c r="D85" s="42">
        <f>F43</f>
        <v>29692.75</v>
      </c>
      <c r="E85" s="42">
        <f>F83</f>
        <v>33909.41134217687</v>
      </c>
      <c r="F85" s="43">
        <f>C85+D85-E85</f>
        <v>-742415.6613421768</v>
      </c>
    </row>
    <row r="87" spans="1:6" ht="13.5" thickBot="1">
      <c r="A87" t="s">
        <v>111</v>
      </c>
      <c r="C87" s="49">
        <v>43922</v>
      </c>
      <c r="D87" s="8" t="s">
        <v>112</v>
      </c>
      <c r="E87" s="49">
        <v>43951</v>
      </c>
      <c r="F87" t="s">
        <v>113</v>
      </c>
    </row>
    <row r="88" spans="1:7" ht="13.5" thickBot="1">
      <c r="A88" t="s">
        <v>114</v>
      </c>
      <c r="F88" s="50">
        <f>E85</f>
        <v>33909.41134217687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4" ht="12.75">
      <c r="A104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2017-08-21T12:53:26Z</cp:lastPrinted>
  <dcterms:created xsi:type="dcterms:W3CDTF">2008-08-18T07:30:19Z</dcterms:created>
  <dcterms:modified xsi:type="dcterms:W3CDTF">2020-06-18T08:27:11Z</dcterms:modified>
  <cp:category/>
  <cp:version/>
  <cp:contentType/>
  <cp:contentStatus/>
</cp:coreProperties>
</file>