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<sst xmlns="http://schemas.openxmlformats.org/spreadsheetml/2006/main" count="184" uniqueCount="156">
  <si>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</si>
  <si>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</si>
  <si>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</si>
  <si>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</si>
  <si>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</si>
  <si>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</si>
  <si>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</si>
  <si>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</si>
  <si>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</si>
  <si>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</si>
  <si>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</si>
  <si>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</si>
  <si>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</si>
  <si>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</si>
  <si>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</si>
  <si>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</si>
  <si>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</si>
  <si>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</si>
  <si>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</si>
  <si>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</si>
  <si>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</si>
  <si>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</si>
  <si>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</si>
  <si>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</si>
  <si>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</si>
  <si>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</si>
  <si>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</si>
  <si>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</si>
  <si>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</si>
  <si>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</si>
  <si>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</si>
  <si>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</si>
  <si>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</si>
  <si>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</si>
  <si>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</si>
  <si>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</si>
  <si>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</si>
  <si>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</si>
  <si>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</si>
  <si>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</si>
  <si>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</si>
  <si>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</si>
  <si>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</si>
  <si>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</si>
  <si>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</si>
  <si>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</si>
  <si>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</si>
  <si>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</si>
  <si>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</si>
  <si>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</si>
  <si>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</si>
  <si>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</si>
  <si>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</si>
  <si>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</si>
  <si>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</si>
  <si>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</si>
  <si>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</si>
  <si>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</si>
  <si>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</si>
  <si>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</si>
  <si>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</si>
  <si>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</si>
  <si>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</si>
  <si>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</si>
  <si>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</si>
  <si>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</si>
  <si>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</si>
  <si>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</si>
  <si>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</si>
  <si>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</si>
  <si>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</si>
  <si>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</si>
  <si>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</si>
  <si>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</si>
  <si>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</si>
  <si>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</si>
  <si>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</si>
  <si>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</si>
  <si>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</si>
  <si>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</si>
  <si>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</si>
  <si>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</si>
  <si>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</si>
  <si>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</si>
  <si>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</si>
  <si>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</si>
  <si>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</si>
  <si>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</si>
  <si>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</si>
  <si>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</si>
  <si>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</si>
  <si>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</si>
  <si>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</si>
  <si>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</si>
  <si>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</si>
  <si>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</si>
  <si>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</si>
  <si>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</si>
  <si>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</si>
  <si>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</si>
  <si>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</si>
  <si>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</si>
  <si>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</si>
  <si>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</si>
  <si>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</si>
  <si>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</si>
  <si>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</si>
  <si>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</si>
  <si>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</si>
  <si>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</si>
  <si>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</si>
  <si>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</si>
  <si>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</si>
  <si>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</si>
  <si>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</si>
  <si>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</si>
  <si>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</si>
  <si>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</si>
  <si>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</si>
  <si>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</si>
  <si>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</si>
  <si>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</si>
  <si>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</si>
  <si>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</si>
  <si>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</si>
  <si>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</si>
  <si>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</si>
  <si>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</si>
  <si>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</si>
  <si>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</si>
  <si>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</si>
  <si>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</si>
  <si>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января</t>
  </si>
  <si>
    <t>2020г.</t>
  </si>
  <si>
    <t>за   январь  2020 г.</t>
  </si>
  <si>
    <t>ост.на 01.02</t>
  </si>
  <si>
    <t>смена вентиля д 15 (2шт) т.п. п-д5</t>
  </si>
  <si>
    <t>вентиль д 15</t>
  </si>
  <si>
    <t>2шт</t>
  </si>
  <si>
    <t>муфта 20</t>
  </si>
  <si>
    <t>1шт</t>
  </si>
  <si>
    <t>американка 32</t>
  </si>
  <si>
    <t>комб.муфта 32</t>
  </si>
  <si>
    <t>уголок 20</t>
  </si>
  <si>
    <t>тройник 32</t>
  </si>
  <si>
    <t>смена провода (10мп) т.п.</t>
  </si>
  <si>
    <t>смена патрона (3шт) т.п.</t>
  </si>
  <si>
    <t>смена ламп (15шт) т.п.</t>
  </si>
  <si>
    <t>провод</t>
  </si>
  <si>
    <t>10мп</t>
  </si>
  <si>
    <t>патрон</t>
  </si>
  <si>
    <t>3шт</t>
  </si>
  <si>
    <t>лампа</t>
  </si>
  <si>
    <t>15шт</t>
  </si>
  <si>
    <t>смена ламп (19шт)</t>
  </si>
  <si>
    <t>19шт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</si>
</sst>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76" sqref="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5">
        <f t="shared" si="0"/>
        <v>629.3538594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10.36</v>
      </c>
      <c r="M20" s="33">
        <f>SUM(M6:M19)</f>
        <v>1711.3139064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1.62</v>
      </c>
      <c r="M24" s="32">
        <f aca="true" t="shared" si="1" ref="M24:M36">L24*126.87*1.302*1.15</f>
        <v>307.73917062000004</v>
      </c>
    </row>
    <row r="25" spans="1:13" ht="12.75">
      <c r="A25" t="s">
        <v>106</v>
      </c>
      <c r="J25" s="20">
        <v>2</v>
      </c>
      <c r="K25" s="20" t="s">
        <v>145</v>
      </c>
      <c r="L25" s="25">
        <f>0.1*19</f>
        <v>1.9000000000000001</v>
      </c>
      <c r="M25" s="32">
        <f t="shared" si="1"/>
        <v>360.9286569</v>
      </c>
    </row>
    <row r="26" spans="1:13" ht="12.75">
      <c r="A26" t="s">
        <v>107</v>
      </c>
      <c r="J26" s="20">
        <v>3</v>
      </c>
      <c r="K26" s="20" t="s">
        <v>146</v>
      </c>
      <c r="L26" s="45">
        <f>0.03*24.1</f>
        <v>0.723</v>
      </c>
      <c r="M26" s="32">
        <f t="shared" si="1"/>
        <v>137.34285207300002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147</v>
      </c>
      <c r="L27" s="25">
        <f>0.15*7.1</f>
        <v>1.065</v>
      </c>
      <c r="M27" s="32">
        <f t="shared" si="1"/>
        <v>202.310010315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25">
        <f>0.19*7.1</f>
        <v>1.349</v>
      </c>
      <c r="M28" s="32">
        <f t="shared" si="1"/>
        <v>256.259346399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54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6.657</v>
      </c>
      <c r="M37" s="33">
        <f>SUM(M24:M36)</f>
        <v>1264.580036307</v>
      </c>
    </row>
    <row r="38" ht="12.75">
      <c r="K38" s="1" t="s">
        <v>61</v>
      </c>
    </row>
    <row r="39" spans="1:13" ht="12.75">
      <c r="A39" s="2" t="s">
        <v>6</v>
      </c>
      <c r="F39" s="11">
        <v>53156.67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42890.98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0.806878609965598</v>
      </c>
      <c r="J41" s="20">
        <v>1</v>
      </c>
      <c r="K41" s="20" t="s">
        <v>137</v>
      </c>
      <c r="L41" s="25" t="s">
        <v>138</v>
      </c>
      <c r="M41" s="25">
        <f>2*288.89</f>
        <v>577.78</v>
      </c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250+400+250+400+105+(61.5*13.87)</f>
        <v>2258.005</v>
      </c>
      <c r="J42" s="20">
        <v>2</v>
      </c>
      <c r="K42" s="20" t="s">
        <v>139</v>
      </c>
      <c r="L42" s="25" t="s">
        <v>140</v>
      </c>
      <c r="M42" s="25">
        <v>42.25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45148.985</v>
      </c>
      <c r="J43" s="20">
        <v>3</v>
      </c>
      <c r="K43" s="20" t="s">
        <v>141</v>
      </c>
      <c r="L43" s="25" t="s">
        <v>140</v>
      </c>
      <c r="M43" s="25">
        <v>213.78</v>
      </c>
    </row>
    <row r="44" spans="10:13" ht="12.75">
      <c r="J44" s="20">
        <v>4</v>
      </c>
      <c r="K44" s="20" t="s">
        <v>142</v>
      </c>
      <c r="L44" s="25" t="s">
        <v>140</v>
      </c>
      <c r="M44" s="25">
        <v>137</v>
      </c>
    </row>
    <row r="45" spans="2:13" ht="12.75">
      <c r="B45" s="1" t="s">
        <v>10</v>
      </c>
      <c r="C45" s="1"/>
      <c r="J45" s="20">
        <v>5</v>
      </c>
      <c r="K45" s="20" t="s">
        <v>143</v>
      </c>
      <c r="L45" s="25" t="s">
        <v>138</v>
      </c>
      <c r="M45" s="25">
        <f>2*5.65</f>
        <v>11.3</v>
      </c>
    </row>
    <row r="46" spans="10:13" ht="12.75">
      <c r="J46" s="20">
        <v>6</v>
      </c>
      <c r="K46" s="20" t="s">
        <v>144</v>
      </c>
      <c r="L46" s="25" t="s">
        <v>140</v>
      </c>
      <c r="M46" s="25">
        <v>15.52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148</v>
      </c>
      <c r="L47" s="25" t="s">
        <v>149</v>
      </c>
      <c r="M47" s="25">
        <f>10*5.6</f>
        <v>56</v>
      </c>
    </row>
    <row r="48" spans="1:13" ht="12.75">
      <c r="A48" t="s">
        <v>12</v>
      </c>
      <c r="F48" s="11">
        <f>5863*1.302</f>
        <v>7633.626</v>
      </c>
      <c r="J48" s="20">
        <v>8</v>
      </c>
      <c r="K48" s="20" t="s">
        <v>150</v>
      </c>
      <c r="L48" s="25" t="s">
        <v>151</v>
      </c>
      <c r="M48" s="25">
        <f>3*17.67</f>
        <v>53.010000000000005</v>
      </c>
    </row>
    <row r="49" spans="1:13" ht="12.75">
      <c r="A49" s="6" t="s">
        <v>15</v>
      </c>
      <c r="F49" s="11">
        <f>2900*1.302</f>
        <v>3775.8</v>
      </c>
      <c r="J49" s="20">
        <v>9</v>
      </c>
      <c r="K49" s="20" t="s">
        <v>152</v>
      </c>
      <c r="L49" s="25" t="s">
        <v>153</v>
      </c>
      <c r="M49" s="25">
        <f>15*16</f>
        <v>240</v>
      </c>
    </row>
    <row r="50" spans="1:13" ht="12.75">
      <c r="A50" s="55" t="s">
        <v>82</v>
      </c>
      <c r="B50" s="46"/>
      <c r="C50" s="46"/>
      <c r="D50" s="46"/>
      <c r="E50" s="56">
        <v>0</v>
      </c>
      <c r="F50" s="56">
        <f>E50*E32</f>
        <v>0</v>
      </c>
      <c r="J50" s="20">
        <v>10</v>
      </c>
      <c r="K50" s="20" t="s">
        <v>152</v>
      </c>
      <c r="L50" s="25" t="s">
        <v>155</v>
      </c>
      <c r="M50" s="25">
        <f>19*16</f>
        <v>304</v>
      </c>
    </row>
    <row r="51" spans="1:13" ht="12.75">
      <c r="A51" s="4" t="s">
        <v>33</v>
      </c>
      <c r="F51" s="31">
        <f>F48+F49+F50</f>
        <v>11409.426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6">
        <v>240839</v>
      </c>
      <c r="D57">
        <v>229360</v>
      </c>
      <c r="E57">
        <v>3473</v>
      </c>
      <c r="F57" s="34">
        <f>C57/D57*E57</f>
        <v>3646.8165634809907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1711.3139064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1264.580036307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0*600*30.2%</f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1650.6399999999999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0.17</v>
      </c>
      <c r="E64" t="s">
        <v>14</v>
      </c>
      <c r="F64" s="11">
        <f>B64*D64</f>
        <v>590.4100000000001</v>
      </c>
      <c r="J64" s="20">
        <v>24</v>
      </c>
      <c r="K64" s="20"/>
      <c r="L64" s="25"/>
      <c r="M64" s="25"/>
    </row>
    <row r="65" spans="1:13" ht="12.75">
      <c r="A65" s="46" t="s">
        <v>83</v>
      </c>
      <c r="B65" s="46"/>
      <c r="C65" s="46"/>
      <c r="D65" s="50">
        <v>0</v>
      </c>
      <c r="E65" s="46"/>
      <c r="F65" s="50">
        <f>D65*E32</f>
        <v>0</v>
      </c>
      <c r="J65" s="20">
        <v>25</v>
      </c>
      <c r="K65" s="20"/>
      <c r="L65" s="25"/>
      <c r="M65" s="25"/>
    </row>
    <row r="66" spans="1:13" ht="12.75">
      <c r="A66" s="46" t="s">
        <v>127</v>
      </c>
      <c r="B66" s="46"/>
      <c r="C66" s="46"/>
      <c r="D66" s="50">
        <v>0</v>
      </c>
      <c r="E66" s="46"/>
      <c r="F66" s="50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8863.760506187991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0.23</v>
      </c>
      <c r="E69" t="s">
        <v>14</v>
      </c>
      <c r="F69" s="11">
        <f>B69*D69</f>
        <v>798.7900000000001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1.03</v>
      </c>
      <c r="E72" t="s">
        <v>14</v>
      </c>
      <c r="F72" s="11">
        <f>B72*D72</f>
        <v>3577.19</v>
      </c>
      <c r="J72" s="20"/>
      <c r="K72" s="20"/>
      <c r="L72" s="30" t="s">
        <v>64</v>
      </c>
      <c r="M72" s="33">
        <f>SUM(M41:M71)</f>
        <v>1650.6399999999999</v>
      </c>
    </row>
    <row r="73" spans="1:6" ht="12.75">
      <c r="A73" s="4" t="s">
        <v>29</v>
      </c>
      <c r="F73" s="31">
        <f>F69+F72</f>
        <v>4375.9800000000005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</v>
      </c>
      <c r="E76" t="s">
        <v>14</v>
      </c>
      <c r="F76" s="11">
        <f>B76*D76</f>
        <v>6946</v>
      </c>
    </row>
    <row r="77" spans="1:6" ht="12.75">
      <c r="A77" s="57" t="s">
        <v>31</v>
      </c>
      <c r="B77" s="46"/>
      <c r="C77" s="46"/>
      <c r="D77" s="46"/>
      <c r="E77" s="46"/>
      <c r="F77" s="58">
        <f>SUM(F76)</f>
        <v>6946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31595.16650618799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1832.5196573589033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v>2016.47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38547.8761635469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43831</v>
      </c>
      <c r="C86" s="39">
        <v>-40622</v>
      </c>
      <c r="D86" s="42">
        <f>F43</f>
        <v>45148.985</v>
      </c>
      <c r="E86" s="42">
        <f>F84</f>
        <v>38547.8761635469</v>
      </c>
      <c r="F86" s="43">
        <f>C86+D86-E86</f>
        <v>-34020.8911635469</v>
      </c>
    </row>
    <row r="88" spans="1:6" ht="13.5" thickBot="1">
      <c r="A88" t="s">
        <v>111</v>
      </c>
      <c r="C88" s="48">
        <v>43831</v>
      </c>
      <c r="D88" s="8" t="s">
        <v>112</v>
      </c>
      <c r="E88" s="48">
        <v>43861</v>
      </c>
      <c r="F88" t="s">
        <v>113</v>
      </c>
    </row>
    <row r="89" spans="1:7" ht="13.5" thickBot="1">
      <c r="A89" t="s">
        <v>114</v>
      </c>
      <c r="F89" s="49">
        <f>E86</f>
        <v>38547.8761635469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2020-03-24T10:16:18Z</dcterms:modified>
  <cp:category/>
  <cp:version/>
  <cp:contentType/>
  <cp:contentStatus/>
</cp:coreProperties>
</file>