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<sst xmlns="http://schemas.openxmlformats.org/spreadsheetml/2006/main" count="198" uniqueCount="168">
  <si>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</si>
  <si>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</si>
  <si>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</si>
  <si>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</si>
  <si>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</si>
  <si>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</si>
  <si>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</si>
  <si>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</si>
  <si>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</si>
  <si>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</si>
  <si>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</si>
  <si>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</si>
  <si>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</si>
  <si>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</si>
  <si>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</si>
  <si>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</si>
  <si>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</si>
  <si>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</si>
  <si>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</si>
  <si>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</si>
  <si>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</si>
  <si>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</si>
  <si>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</si>
  <si>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</si>
  <si>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</si>
  <si>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</si>
  <si>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</si>
  <si>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</si>
  <si>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</si>
  <si>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</si>
  <si>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</si>
  <si>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</si>
  <si>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</si>
  <si>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</si>
  <si>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</si>
  <si>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</si>
  <si>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</si>
  <si>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</si>
  <si>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</si>
  <si>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</si>
  <si>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</si>
  <si>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</si>
  <si>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</si>
  <si>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</si>
  <si>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</si>
  <si>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</si>
  <si>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</si>
  <si>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</si>
  <si>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</si>
  <si>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</si>
  <si>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</si>
  <si>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</si>
  <si>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</si>
  <si>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</si>
  <si>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</si>
  <si>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</si>
  <si>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</si>
  <si>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</si>
  <si>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</si>
  <si>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</si>
  <si>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</si>
  <si>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</si>
  <si>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</si>
  <si>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</si>
  <si>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</si>
  <si>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</si>
  <si>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</si>
  <si>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</si>
  <si>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</si>
  <si>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</si>
  <si>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</si>
  <si>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</si>
  <si>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</si>
  <si>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</si>
  <si>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</si>
  <si>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</si>
  <si>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</si>
  <si>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</si>
  <si>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</si>
  <si>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</si>
  <si>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</si>
  <si>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</si>
  <si>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</si>
  <si>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</si>
  <si>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</si>
  <si>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</si>
  <si>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</si>
  <si>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</si>
  <si>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</si>
  <si>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</si>
  <si>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</si>
  <si>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</si>
  <si>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</si>
  <si>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</si>
  <si>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</si>
  <si>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</si>
  <si>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</si>
  <si>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</si>
  <si>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</si>
  <si>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</si>
  <si>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</si>
  <si>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</si>
  <si>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</si>
  <si>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</si>
  <si>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</si>
  <si>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</si>
  <si>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</si>
  <si>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</si>
  <si>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</si>
  <si>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</si>
  <si>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</si>
  <si>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</si>
  <si>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</si>
  <si>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</si>
  <si>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</si>
  <si>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</si>
  <si>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</si>
  <si>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</si>
  <si>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</si>
  <si>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</si>
  <si>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</si>
  <si>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</si>
  <si>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</si>
  <si>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</si>
  <si>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</si>
  <si>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</si>
  <si>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</si>
  <si>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</si>
  <si>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</si>
  <si>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</si>
  <si>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</si>
  <si>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(Спарк,ростелеком,эр-телеком,видикон)</t>
  </si>
  <si>
    <t>2020г.</t>
  </si>
  <si>
    <t>сентября</t>
  </si>
  <si>
    <t>за   сентябрь  2020 г.</t>
  </si>
  <si>
    <t>ост.на 01.10</t>
  </si>
  <si>
    <t>31.09.2020</t>
  </si>
  <si>
    <t>работа по договору</t>
  </si>
  <si>
    <t>смена труб д 50 (2мп) кв.2</t>
  </si>
  <si>
    <t>смена труб д 110 (2,25мп) кв.2</t>
  </si>
  <si>
    <t>труба д 110</t>
  </si>
  <si>
    <t>труба д 50</t>
  </si>
  <si>
    <t>1мп</t>
  </si>
  <si>
    <t>2мп</t>
  </si>
  <si>
    <t>4шт</t>
  </si>
  <si>
    <t>труба д 110 0,25</t>
  </si>
  <si>
    <t>трапер</t>
  </si>
  <si>
    <t>1шт</t>
  </si>
  <si>
    <t>тройник 110</t>
  </si>
  <si>
    <t>отвод 110</t>
  </si>
  <si>
    <t>переход 50/72</t>
  </si>
  <si>
    <t>пена</t>
  </si>
  <si>
    <t>2шт</t>
  </si>
  <si>
    <t>круг отр.</t>
  </si>
  <si>
    <t>мастика</t>
  </si>
  <si>
    <t>12кг</t>
  </si>
  <si>
    <t>окраска эл.узла</t>
  </si>
  <si>
    <t>краска зелёная</t>
  </si>
  <si>
    <t>2кг</t>
  </si>
  <si>
    <t>смена ламп (11шт) п-д1т.п.</t>
  </si>
  <si>
    <t>лампа</t>
  </si>
  <si>
    <t>11шт</t>
  </si>
  <si>
    <t>смена патрона (1шт) п-д3</t>
  </si>
  <si>
    <t>смена ламп (1шт) п-д3</t>
  </si>
  <si>
    <t>смена провода (5мп)</t>
  </si>
  <si>
    <t>патрон</t>
  </si>
  <si>
    <t>провод</t>
  </si>
  <si>
    <t>5мп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</si>
</sst>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7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2" borderId="0" xfId="0" applyFill="1" applyAlignment="1">
      <alignment horizontal="left"/>
    </xf>
    <xf numFmtId="0" fontId="1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25">
      <selection activeCell="C57" sqref="C57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9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4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L6*160.174*1.302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1.58</v>
      </c>
      <c r="M20" s="33">
        <f>SUM(M6:M19)</f>
        <v>329.5035458400001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48"/>
      <c r="M24" s="32">
        <v>6522</v>
      </c>
    </row>
    <row r="25" spans="1:13" ht="12.75">
      <c r="A25" t="s">
        <v>107</v>
      </c>
      <c r="J25" s="20">
        <v>2</v>
      </c>
      <c r="K25" s="20" t="s">
        <v>139</v>
      </c>
      <c r="L25" s="48">
        <f>0.0225*146.9</f>
        <v>3.30525</v>
      </c>
      <c r="M25" s="32">
        <f aca="true" t="shared" si="1" ref="M25:M35">L25*160.174*1.302*1.15</f>
        <v>792.6932494435501</v>
      </c>
    </row>
    <row r="26" spans="1:13" ht="12.75">
      <c r="A26" t="s">
        <v>108</v>
      </c>
      <c r="J26" s="20">
        <v>3</v>
      </c>
      <c r="K26" s="20" t="s">
        <v>138</v>
      </c>
      <c r="L26" s="48">
        <v>1.33</v>
      </c>
      <c r="M26" s="32">
        <f t="shared" si="1"/>
        <v>318.97194516600007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H27" s="51"/>
      <c r="J27" s="20">
        <v>4</v>
      </c>
      <c r="K27" s="20" t="s">
        <v>156</v>
      </c>
      <c r="L27" s="25">
        <v>1</v>
      </c>
      <c r="M27" s="32">
        <f t="shared" si="1"/>
        <v>239.82853020000002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159</v>
      </c>
      <c r="L28" s="25">
        <f>0.11*7.1</f>
        <v>0.7809999999999999</v>
      </c>
      <c r="M28" s="32">
        <f t="shared" si="1"/>
        <v>187.30608208619998</v>
      </c>
    </row>
    <row r="29" spans="10:13" ht="12.75">
      <c r="J29" s="20">
        <v>6</v>
      </c>
      <c r="K29" s="20" t="s">
        <v>162</v>
      </c>
      <c r="L29" s="25">
        <v>0.39</v>
      </c>
      <c r="M29" s="32">
        <f t="shared" si="1"/>
        <v>93.533126778</v>
      </c>
    </row>
    <row r="30" spans="2:13" ht="12.75">
      <c r="B30" t="s">
        <v>0</v>
      </c>
      <c r="J30" s="20">
        <v>7</v>
      </c>
      <c r="K30" s="41" t="s">
        <v>163</v>
      </c>
      <c r="L30" s="57">
        <v>0.07</v>
      </c>
      <c r="M30" s="32">
        <f t="shared" si="1"/>
        <v>16.787997114000003</v>
      </c>
    </row>
    <row r="31" spans="10:13" ht="12.75">
      <c r="J31" s="20">
        <v>8</v>
      </c>
      <c r="K31" s="41" t="s">
        <v>164</v>
      </c>
      <c r="L31" s="42">
        <f>0.05*19</f>
        <v>0.9500000000000001</v>
      </c>
      <c r="M31" s="32">
        <f t="shared" si="1"/>
        <v>227.83710369000002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7.82625</v>
      </c>
      <c r="M36" s="33">
        <f>SUM(M24:M35)</f>
        <v>8398.958034477751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v>36886.44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31740.84</v>
      </c>
      <c r="J40" s="20">
        <v>1</v>
      </c>
      <c r="K40" s="20" t="s">
        <v>140</v>
      </c>
      <c r="L40" s="25" t="s">
        <v>143</v>
      </c>
      <c r="M40" s="25">
        <f>2*206</f>
        <v>412</v>
      </c>
    </row>
    <row r="41" spans="2:13" ht="12.75">
      <c r="B41" t="s">
        <v>8</v>
      </c>
      <c r="F41" s="9">
        <f>F40/F39</f>
        <v>0.8605015826954295</v>
      </c>
      <c r="J41" s="20">
        <v>2</v>
      </c>
      <c r="K41" s="20" t="s">
        <v>141</v>
      </c>
      <c r="L41" s="25" t="s">
        <v>142</v>
      </c>
      <c r="M41" s="25">
        <v>63</v>
      </c>
    </row>
    <row r="42" spans="1:13" ht="12.75">
      <c r="A42" t="s">
        <v>131</v>
      </c>
      <c r="F42" s="5">
        <f>250+400+400+105</f>
        <v>1155</v>
      </c>
      <c r="J42" s="20">
        <v>3</v>
      </c>
      <c r="K42" s="20" t="s">
        <v>145</v>
      </c>
      <c r="L42" s="25" t="s">
        <v>144</v>
      </c>
      <c r="M42" s="25">
        <f>4*81</f>
        <v>324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32895.84</v>
      </c>
      <c r="J43" s="20">
        <v>4</v>
      </c>
      <c r="K43" s="20" t="s">
        <v>146</v>
      </c>
      <c r="L43" s="25" t="s">
        <v>147</v>
      </c>
      <c r="M43" s="25">
        <v>117.8</v>
      </c>
    </row>
    <row r="44" spans="10:13" ht="12.75">
      <c r="J44" s="20">
        <v>5</v>
      </c>
      <c r="K44" s="20" t="s">
        <v>148</v>
      </c>
      <c r="L44" s="25" t="s">
        <v>147</v>
      </c>
      <c r="M44" s="25">
        <v>99</v>
      </c>
    </row>
    <row r="45" spans="2:13" ht="12.75">
      <c r="B45" s="1" t="s">
        <v>10</v>
      </c>
      <c r="C45" s="1"/>
      <c r="J45" s="20">
        <v>6</v>
      </c>
      <c r="K45" s="20" t="s">
        <v>149</v>
      </c>
      <c r="L45" s="25" t="s">
        <v>147</v>
      </c>
      <c r="M45" s="25">
        <v>49</v>
      </c>
    </row>
    <row r="46" spans="10:13" ht="12.75">
      <c r="J46" s="20">
        <v>7</v>
      </c>
      <c r="K46" s="20" t="s">
        <v>150</v>
      </c>
      <c r="L46" s="25" t="s">
        <v>147</v>
      </c>
      <c r="M46" s="25">
        <v>80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151</v>
      </c>
      <c r="L47" s="25" t="s">
        <v>152</v>
      </c>
      <c r="M47" s="25">
        <f>2*315.83</f>
        <v>631.66</v>
      </c>
    </row>
    <row r="48" spans="1:13" ht="12.75">
      <c r="A48" t="s">
        <v>12</v>
      </c>
      <c r="F48" s="11">
        <f>5543*1.302</f>
        <v>7216.986</v>
      </c>
      <c r="J48" s="20">
        <v>9</v>
      </c>
      <c r="K48" s="20" t="s">
        <v>153</v>
      </c>
      <c r="L48" s="25" t="s">
        <v>144</v>
      </c>
      <c r="M48" s="25">
        <f>4*27.75</f>
        <v>111</v>
      </c>
    </row>
    <row r="49" spans="1:13" ht="12.75">
      <c r="A49" s="6" t="s">
        <v>15</v>
      </c>
      <c r="D49" s="47"/>
      <c r="E49" s="47"/>
      <c r="F49" s="50">
        <f>1664*1.302</f>
        <v>2166.5280000000002</v>
      </c>
      <c r="J49" s="20">
        <v>10</v>
      </c>
      <c r="K49" s="20" t="s">
        <v>154</v>
      </c>
      <c r="L49" s="25" t="s">
        <v>155</v>
      </c>
      <c r="M49" s="25">
        <f>12*233.83</f>
        <v>2805.96</v>
      </c>
    </row>
    <row r="50" spans="1:13" ht="12.75">
      <c r="A50" s="58" t="s">
        <v>83</v>
      </c>
      <c r="B50" s="49"/>
      <c r="C50" s="59"/>
      <c r="D50" s="59"/>
      <c r="E50" s="60">
        <v>0</v>
      </c>
      <c r="F50" s="61">
        <f>E50*E32</f>
        <v>0</v>
      </c>
      <c r="J50" s="20">
        <v>11</v>
      </c>
      <c r="K50" s="20" t="s">
        <v>157</v>
      </c>
      <c r="L50" s="25" t="s">
        <v>158</v>
      </c>
      <c r="M50" s="25">
        <f>2*214.44</f>
        <v>428.88</v>
      </c>
    </row>
    <row r="51" spans="1:13" ht="12.75">
      <c r="A51" s="4" t="s">
        <v>33</v>
      </c>
      <c r="F51" s="31">
        <f>F48+F49+F50</f>
        <v>9383.514</v>
      </c>
      <c r="J51" s="20">
        <v>12</v>
      </c>
      <c r="K51" s="20" t="s">
        <v>160</v>
      </c>
      <c r="L51" s="25" t="s">
        <v>161</v>
      </c>
      <c r="M51" s="25">
        <f>11*11.7</f>
        <v>128.7</v>
      </c>
    </row>
    <row r="52" spans="1:13" ht="12.75">
      <c r="A52" s="4" t="s">
        <v>16</v>
      </c>
      <c r="J52" s="20">
        <v>13</v>
      </c>
      <c r="K52" s="20" t="s">
        <v>165</v>
      </c>
      <c r="L52" s="25" t="s">
        <v>147</v>
      </c>
      <c r="M52" s="25">
        <v>17.7</v>
      </c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14</v>
      </c>
      <c r="K53" s="20" t="s">
        <v>166</v>
      </c>
      <c r="L53" s="25" t="s">
        <v>167</v>
      </c>
      <c r="M53" s="25">
        <f>5*27.1</f>
        <v>135.5</v>
      </c>
    </row>
    <row r="54" spans="1:13" ht="12.75">
      <c r="A54" t="s">
        <v>78</v>
      </c>
      <c r="B54">
        <v>679.4</v>
      </c>
      <c r="C54" t="s">
        <v>13</v>
      </c>
      <c r="D54" s="5">
        <v>0.5</v>
      </c>
      <c r="E54" t="s">
        <v>14</v>
      </c>
      <c r="F54" s="11">
        <f>B54*D54</f>
        <v>339.7</v>
      </c>
      <c r="J54" s="20">
        <v>15</v>
      </c>
      <c r="K54" s="20" t="s">
        <v>160</v>
      </c>
      <c r="L54" s="25" t="s">
        <v>147</v>
      </c>
      <c r="M54" s="25">
        <v>11.7</v>
      </c>
    </row>
    <row r="55" spans="1:13" ht="12.75">
      <c r="A55" s="4" t="s">
        <v>17</v>
      </c>
      <c r="B55" s="10"/>
      <c r="C55" s="10"/>
      <c r="F55" s="31">
        <f>SUM(F53:F54)</f>
        <v>339.7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49">
        <v>295302</v>
      </c>
      <c r="D57">
        <v>224780.8</v>
      </c>
      <c r="E57">
        <v>2641.1</v>
      </c>
      <c r="F57" s="34">
        <f>C57/D57*E57</f>
        <v>3469.700758249815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329.5035458400001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8398.958034477751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/>
      <c r="K60" s="20"/>
      <c r="L60" s="30" t="s">
        <v>64</v>
      </c>
      <c r="M60" s="33">
        <f>SUM(M40:M59)</f>
        <v>5415.9</v>
      </c>
    </row>
    <row r="61" spans="1:6" ht="12.75">
      <c r="A61" t="s">
        <v>22</v>
      </c>
      <c r="F61" s="11">
        <f>M60</f>
        <v>5415.9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0.43</v>
      </c>
      <c r="E64" t="s">
        <v>14</v>
      </c>
      <c r="F64" s="11">
        <f>B64*D64</f>
        <v>1135.673</v>
      </c>
    </row>
    <row r="65" spans="1:6" ht="12.75">
      <c r="A65" s="49" t="s">
        <v>82</v>
      </c>
      <c r="B65" s="49"/>
      <c r="C65" s="49"/>
      <c r="D65" s="62"/>
      <c r="E65" s="49"/>
      <c r="F65" s="62">
        <v>0</v>
      </c>
    </row>
    <row r="66" spans="1:6" ht="12.75">
      <c r="A66" s="49" t="s">
        <v>84</v>
      </c>
      <c r="B66" s="49"/>
      <c r="C66" s="49"/>
      <c r="D66" s="62">
        <v>0</v>
      </c>
      <c r="E66" s="49"/>
      <c r="F66" s="62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18749.735338567563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0.24</v>
      </c>
      <c r="E69" t="s">
        <v>14</v>
      </c>
      <c r="F69" s="11">
        <f>B69*D69</f>
        <v>633.8639999999999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1.06</v>
      </c>
      <c r="E72" t="s">
        <v>14</v>
      </c>
      <c r="F72" s="11">
        <f>B72*D72</f>
        <v>2799.5660000000003</v>
      </c>
    </row>
    <row r="73" spans="1:6" ht="12.75">
      <c r="A73" s="4" t="s">
        <v>29</v>
      </c>
      <c r="F73" s="31">
        <f>F69+F72</f>
        <v>3433.4300000000003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2.58</v>
      </c>
      <c r="E76" t="s">
        <v>14</v>
      </c>
      <c r="F76" s="11">
        <f>B76*D76</f>
        <v>6814.038</v>
      </c>
    </row>
    <row r="77" spans="1:6" ht="12.75">
      <c r="A77" s="4" t="s">
        <v>31</v>
      </c>
      <c r="F77" s="31">
        <f>SUM(F76)</f>
        <v>6814.038</v>
      </c>
    </row>
    <row r="78" spans="1:6" ht="12.75">
      <c r="A78" s="63" t="s">
        <v>77</v>
      </c>
      <c r="B78" s="49"/>
      <c r="C78" s="49"/>
      <c r="D78" s="64">
        <v>0</v>
      </c>
      <c r="E78" s="49"/>
      <c r="F78" s="65">
        <f>D78*E32</f>
        <v>0</v>
      </c>
    </row>
    <row r="79" spans="1:6" ht="12.75">
      <c r="A79" s="1" t="s">
        <v>32</v>
      </c>
      <c r="B79" s="1"/>
      <c r="F79" s="31">
        <f>F51+F55+F67+F73+F77+F78</f>
        <v>38720.41733856756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2245.784205636918</v>
      </c>
    </row>
    <row r="81" spans="1:6" ht="12.75">
      <c r="A81" s="1"/>
      <c r="B81" s="35" t="s">
        <v>128</v>
      </c>
      <c r="C81" s="35"/>
      <c r="D81" s="1"/>
      <c r="E81" s="55"/>
      <c r="F81" s="56">
        <f>340*4.83</f>
        <v>1642.2</v>
      </c>
    </row>
    <row r="82" spans="1:6" ht="12.75">
      <c r="A82" s="1"/>
      <c r="B82" s="35" t="s">
        <v>129</v>
      </c>
      <c r="C82" s="35"/>
      <c r="D82" s="1"/>
      <c r="E82" s="55"/>
      <c r="F82" s="56">
        <v>290.45</v>
      </c>
    </row>
    <row r="83" spans="1:6" ht="12.75">
      <c r="A83" s="1"/>
      <c r="B83" s="35" t="s">
        <v>130</v>
      </c>
      <c r="C83" s="35"/>
      <c r="D83" s="1"/>
      <c r="E83" s="55"/>
      <c r="F83" s="56">
        <v>0</v>
      </c>
    </row>
    <row r="84" spans="1:6" ht="15">
      <c r="A84" s="12" t="s">
        <v>34</v>
      </c>
      <c r="B84" s="12"/>
      <c r="C84" s="12"/>
      <c r="D84" s="12"/>
      <c r="E84" s="12"/>
      <c r="F84" s="43">
        <f>F79+F80+F81+F82+F83</f>
        <v>42898.85154420447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44075</v>
      </c>
      <c r="C86" s="39">
        <v>6184</v>
      </c>
      <c r="D86" s="44">
        <f>F43</f>
        <v>32895.84</v>
      </c>
      <c r="E86" s="44">
        <f>F84</f>
        <v>42898.85154420447</v>
      </c>
      <c r="F86" s="45">
        <f>C86+D86-E86</f>
        <v>-3819.011544204477</v>
      </c>
    </row>
    <row r="88" spans="1:6" ht="13.5" thickBot="1">
      <c r="A88" t="s">
        <v>112</v>
      </c>
      <c r="C88" s="52">
        <v>44075</v>
      </c>
      <c r="D88" s="8" t="s">
        <v>113</v>
      </c>
      <c r="E88" s="52" t="s">
        <v>136</v>
      </c>
      <c r="F88" t="s">
        <v>114</v>
      </c>
    </row>
    <row r="89" spans="1:7" ht="13.5" thickBot="1">
      <c r="A89" t="s">
        <v>115</v>
      </c>
      <c r="F89" s="53">
        <f>E86</f>
        <v>42898.85154420447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2020-09-12T14:10:12Z</cp:lastPrinted>
  <dcterms:created xsi:type="dcterms:W3CDTF">2008-08-18T07:30:19Z</dcterms:created>
  <dcterms:modified xsi:type="dcterms:W3CDTF">2021-01-22T11:15:49Z</dcterms:modified>
  <cp:category/>
  <cp:version/>
  <cp:contentType/>
  <cp:contentStatus/>
</cp:coreProperties>
</file>