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<sst xmlns="http://schemas.openxmlformats.org/spreadsheetml/2006/main" count="178" uniqueCount="153">
  <si>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</si>
  <si>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</si>
  <si>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</si>
  <si>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</si>
  <si>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</si>
  <si>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</si>
  <si>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</si>
  <si>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</si>
  <si>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</si>
  <si>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</si>
  <si>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</si>
  <si>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</si>
  <si>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</si>
  <si>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</si>
  <si>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</si>
  <si>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</si>
  <si>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</si>
  <si>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</si>
  <si>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</si>
  <si>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</si>
  <si>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</si>
  <si>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</si>
  <si>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</si>
  <si>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</si>
  <si>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</si>
  <si>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</si>
  <si>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</si>
  <si>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</si>
  <si>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</si>
  <si>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</si>
  <si>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</si>
  <si>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</si>
  <si>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</si>
  <si>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</si>
  <si>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</si>
  <si>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</si>
  <si>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</si>
  <si>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</si>
  <si>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</si>
  <si>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</si>
  <si>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</si>
  <si>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</si>
  <si>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</si>
  <si>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</si>
  <si>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</si>
  <si>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</si>
  <si>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</si>
  <si>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</si>
  <si>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</si>
  <si>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</si>
  <si>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</si>
  <si>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</si>
  <si>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</si>
  <si>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</si>
  <si>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</si>
  <si>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</si>
  <si>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</si>
  <si>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</si>
  <si>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</si>
  <si>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</si>
  <si>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</si>
  <si>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</si>
  <si>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</si>
  <si>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</si>
  <si>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</si>
  <si>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</si>
  <si>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</si>
  <si>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</si>
  <si>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</si>
  <si>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</si>
  <si>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</si>
  <si>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</si>
  <si>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</si>
  <si>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</si>
  <si>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</si>
  <si>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</si>
  <si>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</si>
  <si>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</si>
  <si>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</si>
  <si>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</si>
  <si>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</si>
  <si>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</si>
  <si>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</si>
  <si>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</si>
  <si>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</si>
  <si>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</si>
  <si>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</si>
  <si>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</si>
  <si>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</si>
  <si>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</si>
  <si>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</si>
  <si>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</si>
  <si>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</si>
  <si>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</si>
  <si>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</si>
  <si>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</si>
  <si>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</si>
  <si>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</si>
  <si>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</si>
  <si>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</si>
  <si>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</si>
  <si>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</si>
  <si>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</si>
  <si>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</si>
  <si>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</si>
  <si>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</si>
  <si>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</si>
  <si>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</si>
  <si>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</si>
  <si>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</si>
  <si>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</si>
  <si>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</si>
  <si>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</si>
  <si>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</si>
  <si>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</si>
  <si>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</si>
  <si>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</si>
  <si>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</si>
  <si>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</si>
  <si>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</si>
  <si>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</si>
  <si>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</si>
  <si>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</si>
  <si>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</si>
  <si>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</si>
  <si>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</si>
  <si>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</si>
  <si>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</si>
  <si>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</si>
  <si>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</si>
  <si>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</si>
  <si>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</si>
  <si>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</si>
  <si>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</si>
  <si>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</si>
  <si>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</si>
  <si>
    <t>слив и наполнение системы, стравливание воздуха</t>
  </si>
  <si>
    <t>смена труб д 20 м/пл (3мп)</t>
  </si>
  <si>
    <t>цанга</t>
  </si>
  <si>
    <t>2шт</t>
  </si>
  <si>
    <t>труба д 20 м/пл</t>
  </si>
  <si>
    <t>3мп</t>
  </si>
  <si>
    <t>смена ламп (1шт) п-д1</t>
  </si>
  <si>
    <t>лампа</t>
  </si>
  <si>
    <t>1шт</t>
  </si>
  <si>
    <t>смена эл.провода (1,2мп) п-д1</t>
  </si>
  <si>
    <t>эл.провод</t>
  </si>
  <si>
    <t>1,2мп</t>
  </si>
  <si>
    <t>дюбель</t>
  </si>
  <si>
    <t>4шт</t>
  </si>
  <si>
    <t>саморез</t>
  </si>
  <si>
    <t>установка светильника (2шт)</t>
  </si>
  <si>
    <t>светильник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</si>
</sst>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49">
      <selection activeCell="D79" sqref="D79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2.15</v>
      </c>
      <c r="M24" s="33">
        <f aca="true" t="shared" si="1" ref="M24:M36">L24*126.87*1.15*1.302</f>
        <v>408.41926965000005</v>
      </c>
    </row>
    <row r="25" spans="1:13" ht="12.75">
      <c r="A25" t="s">
        <v>107</v>
      </c>
      <c r="J25" s="20">
        <v>2</v>
      </c>
      <c r="K25" s="20" t="s">
        <v>137</v>
      </c>
      <c r="L25" s="47">
        <f>0.03*155</f>
        <v>4.6499999999999995</v>
      </c>
      <c r="M25" s="33">
        <f t="shared" si="1"/>
        <v>883.3253971499998</v>
      </c>
    </row>
    <row r="26" spans="1:13" ht="12.75">
      <c r="A26" t="s">
        <v>108</v>
      </c>
      <c r="J26" s="20">
        <v>3</v>
      </c>
      <c r="K26" s="20" t="s">
        <v>142</v>
      </c>
      <c r="L26" s="47">
        <v>0.071</v>
      </c>
      <c r="M26" s="33">
        <f t="shared" si="1"/>
        <v>13.487334020999997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145</v>
      </c>
      <c r="L27" s="47">
        <f>0.012*19</f>
        <v>0.228</v>
      </c>
      <c r="M27" s="33">
        <f t="shared" si="1"/>
        <v>43.31143882800001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151</v>
      </c>
      <c r="L28" s="47">
        <f>0.02*89</f>
        <v>1.78</v>
      </c>
      <c r="M28" s="33">
        <f t="shared" si="1"/>
        <v>338.13316278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8.878999999999998</v>
      </c>
      <c r="M37" s="34">
        <f>SUM(M24:M36)</f>
        <v>1686.6766024289998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41694.01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34354.76</v>
      </c>
      <c r="J41" s="20">
        <v>1</v>
      </c>
      <c r="K41" s="20" t="s">
        <v>140</v>
      </c>
      <c r="L41" s="25" t="s">
        <v>141</v>
      </c>
      <c r="M41" s="25">
        <f>3*101</f>
        <v>303</v>
      </c>
    </row>
    <row r="42" spans="2:15" ht="12.75">
      <c r="B42" t="s">
        <v>8</v>
      </c>
      <c r="F42" s="9">
        <f>F41/F40</f>
        <v>0.8239735156201095</v>
      </c>
      <c r="J42" s="20">
        <v>2</v>
      </c>
      <c r="K42" s="20" t="s">
        <v>138</v>
      </c>
      <c r="L42" s="47" t="s">
        <v>139</v>
      </c>
      <c r="M42" s="25">
        <f>2*162.51</f>
        <v>325.02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143</v>
      </c>
      <c r="L43" s="25" t="s">
        <v>144</v>
      </c>
      <c r="M43" s="25">
        <f>1*16</f>
        <v>16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35404.76</v>
      </c>
      <c r="J44" s="20">
        <v>4</v>
      </c>
      <c r="K44" s="20" t="s">
        <v>146</v>
      </c>
      <c r="L44" s="25" t="s">
        <v>147</v>
      </c>
      <c r="M44" s="25">
        <f>1.2*5.6</f>
        <v>6.72</v>
      </c>
    </row>
    <row r="45" spans="10:13" ht="12.75">
      <c r="J45" s="20">
        <v>5</v>
      </c>
      <c r="K45" s="20" t="s">
        <v>148</v>
      </c>
      <c r="L45" s="25" t="s">
        <v>149</v>
      </c>
      <c r="M45" s="25">
        <f>4*0.6</f>
        <v>2.4</v>
      </c>
    </row>
    <row r="46" spans="2:13" ht="12.75">
      <c r="B46" s="1" t="s">
        <v>10</v>
      </c>
      <c r="C46" s="1"/>
      <c r="J46" s="20">
        <v>6</v>
      </c>
      <c r="K46" s="20" t="s">
        <v>150</v>
      </c>
      <c r="L46" s="25" t="s">
        <v>149</v>
      </c>
      <c r="M46" s="25">
        <f>4*0.56</f>
        <v>2.24</v>
      </c>
    </row>
    <row r="47" spans="10:13" ht="12.75">
      <c r="J47" s="20">
        <v>7</v>
      </c>
      <c r="K47" s="20" t="s">
        <v>152</v>
      </c>
      <c r="L47" s="25" t="s">
        <v>139</v>
      </c>
      <c r="M47" s="25">
        <f>2*296.94</f>
        <v>593.88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3432*1.302</f>
        <v>4468.464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2000*1.302</f>
        <v>2604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/>
      <c r="K51" s="20"/>
      <c r="L51" s="31" t="s">
        <v>64</v>
      </c>
      <c r="M51" s="28">
        <f>SUM(M41:M50)</f>
        <v>1249.26</v>
      </c>
    </row>
    <row r="52" spans="1:6" ht="12.75">
      <c r="A52" s="4" t="s">
        <v>33</v>
      </c>
      <c r="F52" s="32">
        <f>F49+F50+F51</f>
        <v>7072.464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240839</v>
      </c>
      <c r="D59">
        <v>229360</v>
      </c>
      <c r="E59">
        <v>2983.9</v>
      </c>
      <c r="F59" s="35">
        <f>C59/D59*E59</f>
        <v>3133.238106470178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1686.6766024289998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M51</f>
        <v>1249.26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0.17</v>
      </c>
      <c r="E66" t="s">
        <v>14</v>
      </c>
      <c r="F66" s="11">
        <f>B66*D66</f>
        <v>507.26300000000003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8831.209409899178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0.23</v>
      </c>
      <c r="E71" t="s">
        <v>14</v>
      </c>
      <c r="F71" s="11">
        <f>B71*D71</f>
        <v>686.297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1.03</v>
      </c>
      <c r="E74" t="s">
        <v>14</v>
      </c>
      <c r="F74" s="11">
        <f>B74*D74</f>
        <v>3073.4170000000004</v>
      </c>
    </row>
    <row r="75" spans="1:6" ht="12.75">
      <c r="A75" s="4" t="s">
        <v>29</v>
      </c>
      <c r="F75" s="32">
        <f>F71+F74</f>
        <v>3759.7140000000004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</v>
      </c>
      <c r="E78" t="s">
        <v>14</v>
      </c>
      <c r="F78" s="11">
        <f>B78*D78</f>
        <v>5967.8</v>
      </c>
    </row>
    <row r="79" spans="1:6" ht="12.75">
      <c r="A79" s="4" t="s">
        <v>31</v>
      </c>
      <c r="F79" s="32">
        <f>SUM(F78)</f>
        <v>5967.8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25631.18740989918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1486.6088697741523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29076.85627967333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43831</v>
      </c>
      <c r="C88" s="40">
        <v>-182105</v>
      </c>
      <c r="D88" s="43">
        <f>F44</f>
        <v>35404.76</v>
      </c>
      <c r="E88" s="43">
        <f>F86</f>
        <v>29076.85627967333</v>
      </c>
      <c r="F88" s="44">
        <f>C88+D88-E88</f>
        <v>-175777.09627967334</v>
      </c>
    </row>
    <row r="90" spans="1:6" ht="13.5" thickBot="1">
      <c r="A90" t="s">
        <v>112</v>
      </c>
      <c r="C90" s="53">
        <v>43831</v>
      </c>
      <c r="D90" s="8" t="s">
        <v>113</v>
      </c>
      <c r="E90" s="53">
        <v>43861</v>
      </c>
      <c r="F90" t="s">
        <v>114</v>
      </c>
    </row>
    <row r="91" spans="1:7" ht="13.5" thickBot="1">
      <c r="A91" t="s">
        <v>115</v>
      </c>
      <c r="F91" s="54">
        <f>E88</f>
        <v>29076.85627967333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2020-03-24T08:54:52Z</dcterms:modified>
  <cp:category/>
  <cp:version/>
  <cp:contentType/>
  <cp:contentStatus/>
</cp:coreProperties>
</file>