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<sst xmlns="http://schemas.openxmlformats.org/spreadsheetml/2006/main" count="210" uniqueCount="176">
  <si>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</si>
  <si>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</si>
  <si>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</si>
  <si>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</si>
  <si>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</si>
  <si>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</si>
  <si>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</si>
  <si>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</si>
  <si>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</si>
  <si>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</si>
  <si>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</si>
  <si>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</si>
  <si>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</si>
  <si>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</si>
  <si>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</si>
  <si>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</si>
  <si>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</si>
  <si>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</si>
  <si>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</si>
  <si>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</si>
  <si>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</si>
  <si>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</si>
  <si>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</si>
  <si>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</si>
  <si>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</si>
  <si>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</si>
  <si>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</si>
  <si>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</si>
  <si>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</si>
  <si>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</si>
  <si>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</si>
  <si>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</si>
  <si>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</si>
  <si>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</si>
  <si>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</si>
  <si>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</si>
  <si>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</si>
  <si>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</si>
  <si>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</si>
  <si>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</si>
  <si>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</si>
  <si>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</si>
  <si>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</si>
  <si>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</si>
  <si>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</si>
  <si>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</si>
  <si>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</si>
  <si>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</si>
  <si>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</si>
  <si>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</si>
  <si>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</si>
  <si>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</si>
  <si>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</si>
  <si>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</si>
  <si>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</si>
  <si>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</si>
  <si>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</si>
  <si>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</si>
  <si>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</si>
  <si>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</si>
  <si>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</si>
  <si>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</si>
  <si>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</si>
  <si>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</si>
  <si>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</si>
  <si>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</si>
  <si>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</si>
  <si>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</si>
  <si>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</si>
  <si>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</si>
  <si>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</si>
  <si>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</si>
  <si>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</si>
  <si>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</si>
  <si>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</si>
  <si>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</si>
  <si>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</si>
  <si>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</si>
  <si>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</si>
  <si>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</si>
  <si>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</si>
  <si>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</si>
  <si>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</si>
  <si>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</si>
  <si>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</si>
  <si>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</si>
  <si>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</si>
  <si>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</si>
  <si>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</si>
  <si>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</si>
  <si>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</si>
  <si>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</si>
  <si>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</si>
  <si>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</si>
  <si>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</si>
  <si>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</si>
  <si>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</si>
  <si>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</si>
  <si>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</si>
  <si>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</si>
  <si>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</si>
  <si>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</si>
  <si>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</si>
  <si>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</si>
  <si>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</si>
  <si>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</si>
  <si>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</si>
  <si>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</si>
  <si>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</si>
  <si>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</si>
  <si>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</si>
  <si>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</si>
  <si>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</si>
  <si>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</si>
  <si>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</si>
  <si>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</si>
  <si>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</si>
  <si>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</si>
  <si>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</si>
  <si>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</si>
  <si>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</si>
  <si>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</si>
  <si>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</si>
  <si>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</si>
  <si>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</si>
  <si>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</si>
  <si>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</si>
  <si>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</si>
  <si>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</si>
  <si>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</si>
  <si>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</si>
  <si>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сентября</t>
  </si>
  <si>
    <t>за   сентябрь  2020 г.</t>
  </si>
  <si>
    <t>ост.на 01.10</t>
  </si>
  <si>
    <t>31.09.2020</t>
  </si>
  <si>
    <t>смена труб д 110 (2мп) кв.23</t>
  </si>
  <si>
    <t>установка заглушки (1шт) кв.23</t>
  </si>
  <si>
    <t xml:space="preserve">труба д 110 </t>
  </si>
  <si>
    <t>2мп</t>
  </si>
  <si>
    <t>заглушка 110</t>
  </si>
  <si>
    <t>1шт</t>
  </si>
  <si>
    <t>манжета 110</t>
  </si>
  <si>
    <t>диск</t>
  </si>
  <si>
    <t>тройник косой 110</t>
  </si>
  <si>
    <t>смена труб д 25 п.пр. (1мп) подв.</t>
  </si>
  <si>
    <t>смена труб д 20 п.пр. (2мп) подв.</t>
  </si>
  <si>
    <t>смена гебо (1шт) подв.</t>
  </si>
  <si>
    <t>смена вентиля д 15 (1шт) подв.</t>
  </si>
  <si>
    <t>смена вентиля д 20 (1шт) подв.</t>
  </si>
  <si>
    <t>труба д. 25</t>
  </si>
  <si>
    <t>1мп</t>
  </si>
  <si>
    <t>труба д 20</t>
  </si>
  <si>
    <t xml:space="preserve">гебо </t>
  </si>
  <si>
    <t xml:space="preserve">американка </t>
  </si>
  <si>
    <t>2шт</t>
  </si>
  <si>
    <t>тройник 25</t>
  </si>
  <si>
    <t>муфта нер</t>
  </si>
  <si>
    <t>4шт</t>
  </si>
  <si>
    <t>вентиль д 15</t>
  </si>
  <si>
    <t>вентиль д 20</t>
  </si>
  <si>
    <t>смена труб д 57 (12мп) подвал</t>
  </si>
  <si>
    <t>труба д 57</t>
  </si>
  <si>
    <t>12мп</t>
  </si>
  <si>
    <t>электроды</t>
  </si>
  <si>
    <t>3кг</t>
  </si>
  <si>
    <t>3шт</t>
  </si>
  <si>
    <t>бочонок</t>
  </si>
  <si>
    <t>смена вентиля д 20 (2шт) подв.</t>
  </si>
  <si>
    <t>смена труб д 20 м/пл подв. (4мп)</t>
  </si>
  <si>
    <t>труба д 20 м/пл</t>
  </si>
  <si>
    <t>4мп</t>
  </si>
  <si>
    <t>смена ламп (14шт) п-д1,2, т.п.</t>
  </si>
  <si>
    <t>лампа</t>
  </si>
  <si>
    <t>14шт</t>
  </si>
  <si>
    <t>смена выключателя (1шт) п-д4</t>
  </si>
  <si>
    <t>выключатель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</si>
</sst>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67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61" sqref="M6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9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6.0600000000000005</v>
      </c>
      <c r="M20" s="34">
        <f>SUM(M6:M19)</f>
        <v>1263.7920808800004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5">
        <f>0.02*146.9</f>
        <v>2.938</v>
      </c>
      <c r="M24" s="33">
        <f>L24*160.174*1.302*1.15</f>
        <v>704.6162217276</v>
      </c>
    </row>
    <row r="25" spans="1:13" ht="12.75">
      <c r="A25" t="s">
        <v>106</v>
      </c>
      <c r="J25" s="20">
        <v>2</v>
      </c>
      <c r="K25" s="20" t="s">
        <v>136</v>
      </c>
      <c r="L25" s="45">
        <v>1.12</v>
      </c>
      <c r="M25" s="33">
        <f aca="true" t="shared" si="1" ref="M25:M35">L25*160.174*1.302*1.15</f>
        <v>268.60795382400005</v>
      </c>
    </row>
    <row r="26" spans="1:13" ht="12.75">
      <c r="A26" t="s">
        <v>107</v>
      </c>
      <c r="J26" s="20">
        <v>3</v>
      </c>
      <c r="K26" s="20" t="s">
        <v>144</v>
      </c>
      <c r="L26" s="25">
        <v>1.84</v>
      </c>
      <c r="M26" s="33">
        <f t="shared" si="1"/>
        <v>441.284495568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145</v>
      </c>
      <c r="L27" s="25">
        <f>0.02*224.9</f>
        <v>4.498</v>
      </c>
      <c r="M27" s="33">
        <f t="shared" si="1"/>
        <v>1078.7487288396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45">
        <v>1.03</v>
      </c>
      <c r="M28" s="33">
        <f t="shared" si="1"/>
        <v>247.02338610599998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147</v>
      </c>
      <c r="L29" s="45">
        <v>0.81</v>
      </c>
      <c r="M29" s="33">
        <f t="shared" si="1"/>
        <v>194.261109462</v>
      </c>
    </row>
    <row r="30" spans="10:13" ht="12.75">
      <c r="J30" s="20">
        <v>7</v>
      </c>
      <c r="K30" s="20" t="s">
        <v>148</v>
      </c>
      <c r="L30" s="25">
        <v>0.81</v>
      </c>
      <c r="M30" s="33">
        <f t="shared" si="1"/>
        <v>194.261109462</v>
      </c>
    </row>
    <row r="31" spans="2:13" ht="12.75">
      <c r="B31" t="s">
        <v>0</v>
      </c>
      <c r="J31" s="20">
        <v>8</v>
      </c>
      <c r="K31" s="20" t="s">
        <v>160</v>
      </c>
      <c r="L31" s="25">
        <f>0.12*134.9</f>
        <v>16.188</v>
      </c>
      <c r="M31" s="33">
        <f t="shared" si="1"/>
        <v>3882.3442468775997</v>
      </c>
    </row>
    <row r="32" spans="10:13" ht="12.75">
      <c r="J32" s="20">
        <v>9</v>
      </c>
      <c r="K32" s="20" t="s">
        <v>167</v>
      </c>
      <c r="L32" s="25">
        <f>2*0.81</f>
        <v>1.62</v>
      </c>
      <c r="M32" s="33">
        <f t="shared" si="1"/>
        <v>388.522218924</v>
      </c>
    </row>
    <row r="33" spans="1:13" ht="12.75">
      <c r="A33" t="s">
        <v>1</v>
      </c>
      <c r="E33" s="5">
        <v>3156.5</v>
      </c>
      <c r="J33" s="20">
        <v>10</v>
      </c>
      <c r="K33" s="20" t="s">
        <v>168</v>
      </c>
      <c r="L33" s="25">
        <f>0.04*155</f>
        <v>6.2</v>
      </c>
      <c r="M33" s="33">
        <f t="shared" si="1"/>
        <v>1486.9368872400003</v>
      </c>
    </row>
    <row r="34" spans="1:13" ht="12.75">
      <c r="A34" t="s">
        <v>2</v>
      </c>
      <c r="E34" s="5">
        <v>828.6</v>
      </c>
      <c r="J34" s="20">
        <v>11</v>
      </c>
      <c r="K34" s="20" t="s">
        <v>171</v>
      </c>
      <c r="L34" s="25">
        <f>0.14*7.1</f>
        <v>0.994</v>
      </c>
      <c r="M34" s="33">
        <f t="shared" si="1"/>
        <v>238.3895590188</v>
      </c>
    </row>
    <row r="35" spans="1:13" ht="12.75">
      <c r="A35" t="s">
        <v>3</v>
      </c>
      <c r="J35" s="20">
        <v>12</v>
      </c>
      <c r="K35" s="20" t="s">
        <v>174</v>
      </c>
      <c r="L35" s="25">
        <v>0.24</v>
      </c>
      <c r="M35" s="33">
        <f t="shared" si="1"/>
        <v>57.558847248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38.288000000000004</v>
      </c>
      <c r="M36" s="34">
        <f>SUM(M24:M35)</f>
        <v>9182.5547642976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46352.81</v>
      </c>
      <c r="J40" s="20">
        <v>1</v>
      </c>
      <c r="K40" s="20" t="s">
        <v>137</v>
      </c>
      <c r="L40" s="47" t="s">
        <v>138</v>
      </c>
      <c r="M40" s="25">
        <f>2*340</f>
        <v>680</v>
      </c>
    </row>
    <row r="41" spans="1:13" ht="12.75">
      <c r="A41" t="s">
        <v>7</v>
      </c>
      <c r="F41" s="5">
        <v>68840.61</v>
      </c>
      <c r="J41" s="20">
        <v>2</v>
      </c>
      <c r="K41" s="20" t="s">
        <v>139</v>
      </c>
      <c r="L41" s="25" t="s">
        <v>140</v>
      </c>
      <c r="M41" s="25">
        <v>16</v>
      </c>
    </row>
    <row r="42" spans="2:13" ht="12.75">
      <c r="B42" t="s">
        <v>8</v>
      </c>
      <c r="F42" s="9">
        <f>F41/F40</f>
        <v>1.4851442663346623</v>
      </c>
      <c r="J42" s="20">
        <v>3</v>
      </c>
      <c r="K42" s="20" t="s">
        <v>141</v>
      </c>
      <c r="L42" s="25" t="s">
        <v>140</v>
      </c>
      <c r="M42" s="25">
        <v>43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142</v>
      </c>
      <c r="L43" s="25" t="s">
        <v>140</v>
      </c>
      <c r="M43" s="25">
        <v>27.75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69740.61</v>
      </c>
      <c r="J44" s="20">
        <v>5</v>
      </c>
      <c r="K44" s="20" t="s">
        <v>143</v>
      </c>
      <c r="L44" s="25" t="s">
        <v>140</v>
      </c>
      <c r="M44" s="25">
        <v>99</v>
      </c>
    </row>
    <row r="45" spans="10:13" ht="12.75">
      <c r="J45" s="20">
        <v>6</v>
      </c>
      <c r="K45" s="20" t="s">
        <v>149</v>
      </c>
      <c r="L45" s="25" t="s">
        <v>150</v>
      </c>
      <c r="M45" s="25">
        <v>83</v>
      </c>
    </row>
    <row r="46" spans="2:13" ht="12.75">
      <c r="B46" s="1" t="s">
        <v>10</v>
      </c>
      <c r="C46" s="1"/>
      <c r="J46" s="20">
        <v>7</v>
      </c>
      <c r="K46" s="20" t="s">
        <v>151</v>
      </c>
      <c r="L46" s="25" t="s">
        <v>138</v>
      </c>
      <c r="M46" s="25">
        <f>2*58</f>
        <v>116</v>
      </c>
    </row>
    <row r="47" spans="10:13" ht="12.75">
      <c r="J47" s="20">
        <v>8</v>
      </c>
      <c r="K47" s="20" t="s">
        <v>152</v>
      </c>
      <c r="L47" s="25" t="s">
        <v>140</v>
      </c>
      <c r="M47" s="25">
        <v>641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153</v>
      </c>
      <c r="L48" s="25" t="s">
        <v>154</v>
      </c>
      <c r="M48" s="45">
        <f>2*126</f>
        <v>252</v>
      </c>
    </row>
    <row r="49" spans="1:13" ht="12.75">
      <c r="A49" t="s">
        <v>12</v>
      </c>
      <c r="F49" s="11">
        <f>6308*1.302</f>
        <v>8213.016</v>
      </c>
      <c r="J49" s="20">
        <v>10</v>
      </c>
      <c r="K49" s="20" t="s">
        <v>155</v>
      </c>
      <c r="L49" s="25" t="s">
        <v>140</v>
      </c>
      <c r="M49" s="25">
        <f>8</f>
        <v>8</v>
      </c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 t="s">
        <v>156</v>
      </c>
      <c r="L50" s="25" t="s">
        <v>157</v>
      </c>
      <c r="M50" s="25">
        <f>4*81.43</f>
        <v>325.72</v>
      </c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 t="s">
        <v>158</v>
      </c>
      <c r="L51" s="25" t="s">
        <v>140</v>
      </c>
      <c r="M51" s="45">
        <v>320.57</v>
      </c>
    </row>
    <row r="52" spans="1:13" ht="12.75">
      <c r="A52" s="4" t="s">
        <v>34</v>
      </c>
      <c r="F52" s="32">
        <f>F49+F50+F51</f>
        <v>10379.544</v>
      </c>
      <c r="J52" s="20">
        <v>13</v>
      </c>
      <c r="K52" s="20" t="s">
        <v>159</v>
      </c>
      <c r="L52" s="25" t="s">
        <v>140</v>
      </c>
      <c r="M52" s="25">
        <v>437</v>
      </c>
    </row>
    <row r="53" spans="1:13" ht="12.75">
      <c r="A53" s="4" t="s">
        <v>16</v>
      </c>
      <c r="J53" s="20">
        <v>14</v>
      </c>
      <c r="K53" s="20" t="s">
        <v>161</v>
      </c>
      <c r="L53" s="25" t="s">
        <v>162</v>
      </c>
      <c r="M53" s="45">
        <f>12*8.87</f>
        <v>106.44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163</v>
      </c>
      <c r="L54" s="25" t="s">
        <v>164</v>
      </c>
      <c r="M54" s="25">
        <f>3*183.6</f>
        <v>550.8</v>
      </c>
    </row>
    <row r="55" spans="1:13" ht="12.75">
      <c r="A55" t="s">
        <v>79</v>
      </c>
      <c r="B55">
        <v>828.6</v>
      </c>
      <c r="C55" t="s">
        <v>13</v>
      </c>
      <c r="D55" s="11">
        <v>0.5</v>
      </c>
      <c r="E55" t="s">
        <v>14</v>
      </c>
      <c r="F55" s="11">
        <f>B55*D55</f>
        <v>414.3</v>
      </c>
      <c r="J55" s="20">
        <v>16</v>
      </c>
      <c r="K55" s="20" t="s">
        <v>142</v>
      </c>
      <c r="L55" s="25" t="s">
        <v>165</v>
      </c>
      <c r="M55" s="25">
        <f>3*27.75</f>
        <v>83.25</v>
      </c>
    </row>
    <row r="56" spans="1:13" ht="12.75">
      <c r="A56" s="4" t="s">
        <v>17</v>
      </c>
      <c r="B56" s="10"/>
      <c r="C56" s="10"/>
      <c r="F56" s="32">
        <f>SUM(F54:F55)</f>
        <v>414.3</v>
      </c>
      <c r="J56" s="20">
        <v>17</v>
      </c>
      <c r="K56" s="20" t="s">
        <v>159</v>
      </c>
      <c r="L56" s="25" t="s">
        <v>154</v>
      </c>
      <c r="M56" s="25">
        <f>2*437</f>
        <v>874</v>
      </c>
    </row>
    <row r="57" spans="1:13" ht="12.75">
      <c r="A57" s="4" t="s">
        <v>18</v>
      </c>
      <c r="B57" s="4"/>
      <c r="J57" s="20">
        <v>18</v>
      </c>
      <c r="K57" s="20" t="s">
        <v>166</v>
      </c>
      <c r="L57" s="25" t="s">
        <v>140</v>
      </c>
      <c r="M57" s="25">
        <v>20</v>
      </c>
    </row>
    <row r="58" spans="1:13" ht="12.75">
      <c r="A58" t="s">
        <v>19</v>
      </c>
      <c r="C58" s="46">
        <v>295302</v>
      </c>
      <c r="D58">
        <v>224780.8</v>
      </c>
      <c r="E58">
        <v>3156.5</v>
      </c>
      <c r="F58" s="35">
        <f>C58/D58*E58</f>
        <v>4146.798850257674</v>
      </c>
      <c r="J58" s="20">
        <v>19</v>
      </c>
      <c r="K58" s="20" t="s">
        <v>169</v>
      </c>
      <c r="L58" s="25" t="s">
        <v>170</v>
      </c>
      <c r="M58" s="25">
        <f>4*59</f>
        <v>236</v>
      </c>
    </row>
    <row r="59" spans="1:13" ht="12.75">
      <c r="A59" t="s">
        <v>20</v>
      </c>
      <c r="F59" s="35">
        <f>M20</f>
        <v>1263.7920808800004</v>
      </c>
      <c r="J59" s="20">
        <v>20</v>
      </c>
      <c r="K59" s="20" t="s">
        <v>172</v>
      </c>
      <c r="L59" s="25" t="s">
        <v>173</v>
      </c>
      <c r="M59" s="25">
        <f>14*11.7</f>
        <v>163.79999999999998</v>
      </c>
    </row>
    <row r="60" spans="1:13" ht="12.75">
      <c r="A60" t="s">
        <v>21</v>
      </c>
      <c r="F60" s="11">
        <f>M36</f>
        <v>9182.5547642976</v>
      </c>
      <c r="J60" s="20">
        <v>21</v>
      </c>
      <c r="K60" s="20" t="s">
        <v>175</v>
      </c>
      <c r="L60" s="25" t="s">
        <v>140</v>
      </c>
      <c r="M60" s="25">
        <v>74.4</v>
      </c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5157.7300000000005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0.43</v>
      </c>
      <c r="E65" t="s">
        <v>14</v>
      </c>
      <c r="F65" s="5">
        <f>B65*D65</f>
        <v>1357.295</v>
      </c>
      <c r="J65" s="20">
        <v>26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5157.7300000000005</v>
      </c>
    </row>
    <row r="68" spans="1:6" ht="12.75">
      <c r="A68" s="4" t="s">
        <v>25</v>
      </c>
      <c r="B68" s="10"/>
      <c r="C68" s="10"/>
      <c r="F68" s="32">
        <f>SUM(F58:F67)</f>
        <v>21108.170695435278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1.06</v>
      </c>
      <c r="E73" t="s">
        <v>14</v>
      </c>
      <c r="F73" s="11">
        <f>B73*D73</f>
        <v>3345.8900000000003</v>
      </c>
    </row>
    <row r="74" spans="1:6" ht="12.75">
      <c r="A74" s="4" t="s">
        <v>29</v>
      </c>
      <c r="F74" s="32">
        <f>F70+F73</f>
        <v>4103.450000000001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2.58</v>
      </c>
      <c r="E77" t="s">
        <v>14</v>
      </c>
      <c r="F77" s="5">
        <f>B77*D77</f>
        <v>8143.77</v>
      </c>
    </row>
    <row r="78" spans="1:6" ht="12.75">
      <c r="A78" s="4" t="s">
        <v>32</v>
      </c>
      <c r="F78" s="8">
        <f>SUM(F77)</f>
        <v>8143.77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44149.23469543528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2560.655612335246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569.87+123.82</f>
        <v>693.69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49714.690307770536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44075</v>
      </c>
      <c r="C87" s="40">
        <v>-4313</v>
      </c>
      <c r="D87" s="43">
        <f>F44</f>
        <v>69740.61</v>
      </c>
      <c r="E87" s="43">
        <f>F85</f>
        <v>49714.690307770536</v>
      </c>
      <c r="F87" s="44">
        <f>C87+D87-E87</f>
        <v>15712.919692229465</v>
      </c>
    </row>
    <row r="89" spans="1:6" ht="13.5" thickBot="1">
      <c r="A89" t="s">
        <v>111</v>
      </c>
      <c r="C89" s="49">
        <v>44075</v>
      </c>
      <c r="D89" s="8" t="s">
        <v>112</v>
      </c>
      <c r="E89" s="49" t="s">
        <v>134</v>
      </c>
      <c r="F89" t="s">
        <v>113</v>
      </c>
    </row>
    <row r="90" spans="1:7" ht="13.5" thickBot="1">
      <c r="A90" t="s">
        <v>114</v>
      </c>
      <c r="F90" s="50">
        <f>E87</f>
        <v>49714.690307770536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2017-08-21T12:46:41Z</cp:lastPrinted>
  <dcterms:created xsi:type="dcterms:W3CDTF">2008-08-18T07:30:19Z</dcterms:created>
  <dcterms:modified xsi:type="dcterms:W3CDTF">2021-01-25T07:03:08Z</dcterms:modified>
  <cp:category/>
  <cp:version/>
  <cp:contentType/>
  <cp:contentStatus/>
</cp:coreProperties>
</file>