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<sst xmlns="http://schemas.openxmlformats.org/spreadsheetml/2006/main" count="175" uniqueCount="148">
  <si>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</si>
  <si>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</si>
  <si>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</si>
  <si>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</si>
  <si>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</si>
  <si>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</si>
  <si>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</si>
  <si>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</si>
  <si>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</si>
  <si>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</si>
  <si>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</si>
  <si>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</si>
  <si>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</si>
  <si>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</si>
  <si>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</si>
  <si>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</si>
  <si>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</si>
  <si>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</si>
  <si>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</si>
  <si>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</si>
  <si>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</si>
  <si>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</si>
  <si>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</si>
  <si>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</si>
  <si>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</si>
  <si>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</si>
  <si>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</si>
  <si>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</si>
  <si>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</si>
  <si>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</si>
  <si>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</si>
  <si>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</si>
  <si>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</si>
  <si>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</si>
  <si>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</si>
  <si>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</si>
  <si>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</si>
  <si>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</si>
  <si>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</si>
  <si>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</si>
  <si>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</si>
  <si>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</si>
  <si>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</si>
  <si>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</si>
  <si>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</si>
  <si>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</si>
  <si>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</si>
  <si>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</si>
  <si>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</si>
  <si>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</si>
  <si>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</si>
  <si>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</si>
  <si>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</si>
  <si>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</si>
  <si>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</si>
  <si>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</si>
  <si>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</si>
  <si>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</si>
  <si>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</si>
  <si>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</si>
  <si>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</si>
  <si>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</si>
  <si>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</si>
  <si>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</si>
  <si>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</si>
  <si>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</si>
  <si>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</si>
  <si>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</si>
  <si>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</si>
  <si>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</si>
  <si>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</si>
  <si>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</si>
  <si>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</si>
  <si>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</si>
  <si>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</si>
  <si>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</si>
  <si>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</si>
  <si>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</si>
  <si>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</si>
  <si>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</si>
  <si>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</si>
  <si>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</si>
  <si>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</si>
  <si>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</si>
  <si>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</si>
  <si>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</si>
  <si>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</si>
  <si>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</si>
  <si>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</si>
  <si>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</si>
  <si>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</si>
  <si>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</si>
  <si>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</si>
  <si>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</si>
  <si>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</si>
  <si>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</si>
  <si>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</si>
  <si>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</si>
  <si>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</si>
  <si>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</si>
  <si>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</si>
  <si>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</si>
  <si>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</si>
  <si>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</si>
  <si>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</si>
  <si>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</si>
  <si>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</si>
  <si>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</si>
  <si>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</si>
  <si>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</si>
  <si>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</si>
  <si>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</si>
  <si>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</si>
  <si>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</si>
  <si>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</si>
  <si>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</si>
  <si>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</si>
  <si>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</si>
  <si>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</si>
  <si>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</si>
  <si>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</si>
  <si>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</si>
  <si>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</si>
  <si>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</si>
  <si>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</si>
  <si>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</si>
  <si>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</si>
  <si>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</si>
  <si>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</si>
  <si>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</si>
  <si>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</si>
  <si>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</si>
  <si>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2020г.</t>
  </si>
  <si>
    <t>декабря</t>
  </si>
  <si>
    <t>за   декабрь  2020 г.</t>
  </si>
  <si>
    <t>ост.на 01.01</t>
  </si>
  <si>
    <t>уст-ка гебо 32 (1шт) чердак</t>
  </si>
  <si>
    <t>смена труб д 32 п.пр. (4мп) чердак</t>
  </si>
  <si>
    <t>уст-ка хомута (1шт) чердак</t>
  </si>
  <si>
    <t>труба п.пр. 32</t>
  </si>
  <si>
    <t>4мп</t>
  </si>
  <si>
    <t>муфта 32</t>
  </si>
  <si>
    <t>1шт</t>
  </si>
  <si>
    <t>муфта паечн. 32</t>
  </si>
  <si>
    <t>гебо 32</t>
  </si>
  <si>
    <t xml:space="preserve">хомут </t>
  </si>
  <si>
    <t xml:space="preserve">смена ламп (1шт) </t>
  </si>
  <si>
    <t>лампа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</si>
</sst>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16">
      <selection activeCell="M45" sqref="M45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12</v>
      </c>
      <c r="K2" s="5" t="s">
        <v>134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L6*160.174*1.302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89.67501564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225.23027184000006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2.01</v>
      </c>
      <c r="M20" s="33">
        <f>SUM(M6:M19)</f>
        <v>419.1785614800001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137</v>
      </c>
      <c r="L24" s="46">
        <f>0.04*156.46</f>
        <v>6.258400000000001</v>
      </c>
      <c r="M24" s="32">
        <f>L24*160.174*1.302*1.15</f>
        <v>1500.9428734036803</v>
      </c>
    </row>
    <row r="25" spans="1:13" ht="12.75">
      <c r="A25" t="s">
        <v>106</v>
      </c>
      <c r="J25" s="20">
        <v>2</v>
      </c>
      <c r="K25" s="20" t="s">
        <v>136</v>
      </c>
      <c r="L25" s="46">
        <v>1.03</v>
      </c>
      <c r="M25" s="32">
        <f aca="true" t="shared" si="1" ref="M25:M34">L25*160.174*1.302*1.15</f>
        <v>247.02338610599998</v>
      </c>
    </row>
    <row r="26" spans="1:13" ht="12.75">
      <c r="A26" t="s">
        <v>107</v>
      </c>
      <c r="J26" s="20">
        <v>3</v>
      </c>
      <c r="K26" s="20" t="s">
        <v>138</v>
      </c>
      <c r="L26" s="46">
        <v>1.5</v>
      </c>
      <c r="M26" s="32">
        <f t="shared" si="1"/>
        <v>359.7427953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146</v>
      </c>
      <c r="L27" s="46">
        <v>0.071</v>
      </c>
      <c r="M27" s="32">
        <f t="shared" si="1"/>
        <v>17.0278256442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8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8.8594</v>
      </c>
      <c r="M35" s="33">
        <f>SUM(M24:M34)</f>
        <v>2124.7368804538805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139</v>
      </c>
      <c r="L39" s="25" t="s">
        <v>140</v>
      </c>
      <c r="M39" s="25">
        <f>4*148</f>
        <v>592</v>
      </c>
    </row>
    <row r="40" spans="1:13" ht="12.75">
      <c r="A40" s="2" t="s">
        <v>6</v>
      </c>
      <c r="F40" s="11">
        <f>28392.54</f>
        <v>28392.54</v>
      </c>
      <c r="J40" s="20">
        <v>2</v>
      </c>
      <c r="K40" s="20" t="s">
        <v>141</v>
      </c>
      <c r="L40" s="25" t="s">
        <v>142</v>
      </c>
      <c r="M40" s="25">
        <v>106.37</v>
      </c>
    </row>
    <row r="41" spans="1:13" ht="12.75">
      <c r="A41" t="s">
        <v>7</v>
      </c>
      <c r="F41" s="5">
        <v>28622.95</v>
      </c>
      <c r="J41" s="20">
        <v>3</v>
      </c>
      <c r="K41" s="20" t="s">
        <v>143</v>
      </c>
      <c r="L41" s="25" t="s">
        <v>142</v>
      </c>
      <c r="M41" s="25">
        <v>7</v>
      </c>
    </row>
    <row r="42" spans="2:13" ht="12.75">
      <c r="B42" t="s">
        <v>8</v>
      </c>
      <c r="F42" s="9">
        <f>F41/F40</f>
        <v>1.008115159827194</v>
      </c>
      <c r="J42" s="20">
        <v>4</v>
      </c>
      <c r="K42" s="20" t="s">
        <v>144</v>
      </c>
      <c r="L42" s="25" t="s">
        <v>142</v>
      </c>
      <c r="M42" s="25">
        <f>1*1042</f>
        <v>1042</v>
      </c>
    </row>
    <row r="43" spans="1:13" ht="12.75">
      <c r="A43" t="s">
        <v>131</v>
      </c>
      <c r="F43" s="11">
        <f>400+400+250+105</f>
        <v>1155</v>
      </c>
      <c r="J43" s="20">
        <v>5</v>
      </c>
      <c r="K43" s="20" t="s">
        <v>145</v>
      </c>
      <c r="L43" s="25" t="s">
        <v>142</v>
      </c>
      <c r="M43" s="25">
        <v>380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29777.95</v>
      </c>
      <c r="J44" s="20">
        <v>6</v>
      </c>
      <c r="K44" s="20" t="s">
        <v>147</v>
      </c>
      <c r="L44" s="25" t="s">
        <v>142</v>
      </c>
      <c r="M44" s="25">
        <v>11.6</v>
      </c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46"/>
    </row>
    <row r="49" spans="1:13" ht="12.75">
      <c r="A49" t="s">
        <v>12</v>
      </c>
      <c r="F49" s="11">
        <f>3569.28*1.302</f>
        <v>4647.202560000001</v>
      </c>
      <c r="J49" s="20">
        <v>11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12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61">
        <v>0.94</v>
      </c>
      <c r="F51" s="62">
        <f>E51*E33</f>
        <v>1920.2319999999997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7921.5145600000005</v>
      </c>
      <c r="J52" s="20"/>
      <c r="K52" s="20"/>
      <c r="L52" s="30" t="s">
        <v>65</v>
      </c>
      <c r="M52" s="33">
        <f>SUM(M39:M51)</f>
        <v>2138.97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640</v>
      </c>
      <c r="C55" t="s">
        <v>13</v>
      </c>
      <c r="D55" s="5">
        <v>0.5</v>
      </c>
      <c r="E55" t="s">
        <v>14</v>
      </c>
      <c r="F55" s="5">
        <f>B55*D55</f>
        <v>320</v>
      </c>
    </row>
    <row r="56" spans="1:6" ht="12.75">
      <c r="A56" s="4" t="s">
        <v>17</v>
      </c>
      <c r="B56" s="10"/>
      <c r="C56" s="10"/>
      <c r="F56" s="31">
        <f>SUM(F54:F55)</f>
        <v>320</v>
      </c>
    </row>
    <row r="57" spans="1:2" ht="12.75">
      <c r="A57" s="4" t="s">
        <v>18</v>
      </c>
      <c r="B57" s="4"/>
    </row>
    <row r="58" spans="1:6" ht="12.75">
      <c r="A58" t="s">
        <v>19</v>
      </c>
      <c r="C58" s="47">
        <v>305312</v>
      </c>
      <c r="D58">
        <v>224780.8</v>
      </c>
      <c r="E58">
        <v>2042.8</v>
      </c>
      <c r="F58" s="34">
        <f>C58/D58*E58</f>
        <v>2774.664711576789</v>
      </c>
    </row>
    <row r="59" spans="1:6" ht="12.75">
      <c r="A59" t="s">
        <v>20</v>
      </c>
      <c r="F59" s="34">
        <f>M20</f>
        <v>419.1785614800001</v>
      </c>
    </row>
    <row r="60" spans="1:6" ht="12.75">
      <c r="A60" t="s">
        <v>21</v>
      </c>
      <c r="F60" s="11">
        <f>M35</f>
        <v>2124.7368804538805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11">
        <f>M52</f>
        <v>2138.97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0.43</v>
      </c>
      <c r="E65" s="44" t="s">
        <v>14</v>
      </c>
      <c r="F65" s="45">
        <f>B65*D65</f>
        <v>878.404</v>
      </c>
    </row>
    <row r="66" spans="1:6" ht="12.75">
      <c r="A66" s="54" t="s">
        <v>75</v>
      </c>
      <c r="B66" s="54"/>
      <c r="C66" s="54"/>
      <c r="D66" s="55"/>
      <c r="E66" s="54"/>
      <c r="F66" s="55">
        <v>14370</v>
      </c>
    </row>
    <row r="67" spans="1:6" ht="12.75">
      <c r="A67" s="54" t="s">
        <v>84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22705.95415351067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0.24</v>
      </c>
      <c r="E70" t="s">
        <v>14</v>
      </c>
      <c r="F70" s="11">
        <f>B70*D70</f>
        <v>490.272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1.58</v>
      </c>
      <c r="E73" t="s">
        <v>14</v>
      </c>
      <c r="F73" s="11">
        <f>B73*D73</f>
        <v>3227.6240000000003</v>
      </c>
    </row>
    <row r="74" spans="1:6" ht="12.75">
      <c r="A74" s="4" t="s">
        <v>29</v>
      </c>
      <c r="F74" s="31">
        <f>F70+F73</f>
        <v>3717.896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3.04</v>
      </c>
      <c r="E77" t="s">
        <v>14</v>
      </c>
      <c r="F77" s="11">
        <f>B77*D77</f>
        <v>6210.112</v>
      </c>
    </row>
    <row r="78" spans="1:6" ht="12.75">
      <c r="A78" s="4" t="s">
        <v>32</v>
      </c>
      <c r="F78" s="31">
        <f>SUM(F77)</f>
        <v>6210.112</v>
      </c>
    </row>
    <row r="79" spans="1:6" ht="12.75">
      <c r="A79" s="59" t="s">
        <v>78</v>
      </c>
      <c r="B79" s="57"/>
      <c r="C79" s="57"/>
      <c r="D79" s="58">
        <v>2.12</v>
      </c>
      <c r="E79" s="57"/>
      <c r="F79" s="60">
        <f>D79*E33</f>
        <v>4330.736</v>
      </c>
    </row>
    <row r="80" spans="1:8" ht="12.75">
      <c r="A80" s="1" t="s">
        <v>33</v>
      </c>
      <c r="B80" s="1"/>
      <c r="F80" s="31">
        <f>F52+F56+F68+F74+F78+F79</f>
        <v>45206.212713510664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2621.9603373836185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2"/>
      <c r="F82" s="53">
        <v>1071.8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2"/>
      <c r="F83" s="53">
        <v>183.99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2"/>
      <c r="F84" s="53">
        <v>0</v>
      </c>
      <c r="G84" s="7"/>
      <c r="H84" s="7"/>
      <c r="I84" s="7"/>
    </row>
    <row r="85" spans="1:6" ht="15">
      <c r="A85" s="12" t="s">
        <v>35</v>
      </c>
      <c r="B85" s="12"/>
      <c r="C85" s="12"/>
      <c r="D85" s="12"/>
      <c r="E85" s="12"/>
      <c r="F85" s="36">
        <f>F80+F81+F82+F83+F84</f>
        <v>49083.96305089429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44531</v>
      </c>
      <c r="C87" s="40">
        <v>-681925</v>
      </c>
      <c r="D87" s="42">
        <f>F44</f>
        <v>29777.95</v>
      </c>
      <c r="E87" s="42">
        <f>F85</f>
        <v>49083.96305089429</v>
      </c>
      <c r="F87" s="43">
        <f>C87+D87-E87</f>
        <v>-701231.0130508944</v>
      </c>
    </row>
    <row r="89" spans="1:6" ht="13.5" thickBot="1">
      <c r="A89" t="s">
        <v>112</v>
      </c>
      <c r="C89" s="49">
        <v>44136</v>
      </c>
      <c r="D89" s="8" t="s">
        <v>113</v>
      </c>
      <c r="E89" s="49">
        <v>44165</v>
      </c>
      <c r="F89" t="s">
        <v>114</v>
      </c>
    </row>
    <row r="90" spans="1:7" ht="13.5" thickBot="1">
      <c r="A90" t="s">
        <v>115</v>
      </c>
      <c r="F90" s="50">
        <f>E87</f>
        <v>49083.96305089429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2017-08-21T12:51:22Z</cp:lastPrinted>
  <dcterms:created xsi:type="dcterms:W3CDTF">2008-08-18T07:30:19Z</dcterms:created>
  <dcterms:modified xsi:type="dcterms:W3CDTF">2021-03-23T07:48:29Z</dcterms:modified>
  <cp:category/>
  <cp:version/>
  <cp:contentType/>
  <cp:contentStatus/>
</cp:coreProperties>
</file>