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<sst xmlns="http://schemas.openxmlformats.org/spreadsheetml/2006/main" count="204" uniqueCount="163">
  <si>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</si>
  <si>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</si>
  <si>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</si>
  <si>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</si>
  <si>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</si>
  <si>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</si>
  <si>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</si>
  <si>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</si>
  <si>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</si>
  <si>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</si>
  <si>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</si>
  <si>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</si>
  <si>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</si>
  <si>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</si>
  <si>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</si>
  <si>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</si>
  <si>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</si>
  <si>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</si>
  <si>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</si>
  <si>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</si>
  <si>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</si>
  <si>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</si>
  <si>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</si>
  <si>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</si>
  <si>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</si>
  <si>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</si>
  <si>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</si>
  <si>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</si>
  <si>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</si>
  <si>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</si>
  <si>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</si>
  <si>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</si>
  <si>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</si>
  <si>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</si>
  <si>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</si>
  <si>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</si>
  <si>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</si>
  <si>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</si>
  <si>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</si>
  <si>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</si>
  <si>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</si>
  <si>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</si>
  <si>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</si>
  <si>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</si>
  <si>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</si>
  <si>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</si>
  <si>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</si>
  <si>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</si>
  <si>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</si>
  <si>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</si>
  <si>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</si>
  <si>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</si>
  <si>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</si>
  <si>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</si>
  <si>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</si>
  <si>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</si>
  <si>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</si>
  <si>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</si>
  <si>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</si>
  <si>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</si>
  <si>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</si>
  <si>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</si>
  <si>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</si>
  <si>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</si>
  <si>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</si>
  <si>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</si>
  <si>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</si>
  <si>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</si>
  <si>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</si>
  <si>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</si>
  <si>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</si>
  <si>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</si>
  <si>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</si>
  <si>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</si>
  <si>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</si>
  <si>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</si>
  <si>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</si>
  <si>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</si>
  <si>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</si>
  <si>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</si>
  <si>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</si>
  <si>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</si>
  <si>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</si>
  <si>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</si>
  <si>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</si>
  <si>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</si>
  <si>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</si>
  <si>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</si>
  <si>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</si>
  <si>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</si>
  <si>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</si>
  <si>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</si>
  <si>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</si>
  <si>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</si>
  <si>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</si>
  <si>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</si>
  <si>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</si>
  <si>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</si>
  <si>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</si>
  <si>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</si>
  <si>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</si>
  <si>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</si>
  <si>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</si>
  <si>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</si>
  <si>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</si>
  <si>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</si>
  <si>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</si>
  <si>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</si>
  <si>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</si>
  <si>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</si>
  <si>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</si>
  <si>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</si>
  <si>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</si>
  <si>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</si>
  <si>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</si>
  <si>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</si>
  <si>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</si>
  <si>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</si>
  <si>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</si>
  <si>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</si>
  <si>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</si>
  <si>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</si>
  <si>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</si>
  <si>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</si>
  <si>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</si>
  <si>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</si>
  <si>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</si>
  <si>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</si>
  <si>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</si>
  <si>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</si>
  <si>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</si>
  <si>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</si>
  <si>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</si>
  <si>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</si>
  <si>
    <t>установка ушек (2шт) п-д3</t>
  </si>
  <si>
    <t>ушки</t>
  </si>
  <si>
    <t>2шт</t>
  </si>
  <si>
    <t xml:space="preserve">окраска эл.узла </t>
  </si>
  <si>
    <t>краска синяя</t>
  </si>
  <si>
    <t>1,2кг</t>
  </si>
  <si>
    <t>смена ламп (14шт) п-д 1,3</t>
  </si>
  <si>
    <t>лампа</t>
  </si>
  <si>
    <t>14шт</t>
  </si>
  <si>
    <t xml:space="preserve">смена труб д 110 на пвх (2мп) </t>
  </si>
  <si>
    <t>уст-ка заглушки (1шт)</t>
  </si>
  <si>
    <t>труба д 110 пвх</t>
  </si>
  <si>
    <t>2мп</t>
  </si>
  <si>
    <t>крепление</t>
  </si>
  <si>
    <t>1шт</t>
  </si>
  <si>
    <t>заглушка 110</t>
  </si>
  <si>
    <t>манжета 110</t>
  </si>
  <si>
    <t>диск</t>
  </si>
  <si>
    <t>тройник косой 110</t>
  </si>
  <si>
    <t xml:space="preserve">смена труб д 110 пвх (4мп) </t>
  </si>
  <si>
    <t>4мп</t>
  </si>
  <si>
    <t>тройник 110</t>
  </si>
  <si>
    <t>3шт</t>
  </si>
  <si>
    <t>уголок 110</t>
  </si>
  <si>
    <t>компенс.110</t>
  </si>
  <si>
    <t>трапер 110</t>
  </si>
  <si>
    <t>фомка</t>
  </si>
  <si>
    <t>крепление 110</t>
  </si>
  <si>
    <t>манжета 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</si>
</sst>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M61" sqref="M6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L6*160.174*1.302</f>
        <v>575.5884724800001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690.2890738800002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5">
        <f t="shared" si="0"/>
        <v>1776.81658896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5">
        <f t="shared" si="0"/>
        <v>346.18726968000004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22.31</v>
      </c>
      <c r="M20" s="34">
        <f>SUM(M6:M19)</f>
        <v>4652.673485880001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1</v>
      </c>
      <c r="M24" s="33">
        <f>L24*160.174*1.302*1.15</f>
        <v>239.82853020000002</v>
      </c>
    </row>
    <row r="25" spans="1:13" ht="12.75">
      <c r="A25" t="s">
        <v>106</v>
      </c>
      <c r="J25" s="20">
        <v>2</v>
      </c>
      <c r="K25" s="20" t="s">
        <v>137</v>
      </c>
      <c r="L25" s="45">
        <v>2.33</v>
      </c>
      <c r="M25" s="33">
        <f aca="true" t="shared" si="1" ref="M25:M35">L25*160.174*1.302*1.15</f>
        <v>558.800475366</v>
      </c>
    </row>
    <row r="26" spans="1:13" ht="12.75">
      <c r="A26" t="s">
        <v>107</v>
      </c>
      <c r="J26" s="20">
        <v>3</v>
      </c>
      <c r="K26" s="20" t="s">
        <v>140</v>
      </c>
      <c r="L26" s="25">
        <f>0.14*7.1</f>
        <v>0.994</v>
      </c>
      <c r="M26" s="33">
        <f t="shared" si="1"/>
        <v>238.3895590188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143</v>
      </c>
      <c r="L27" s="25">
        <f>0.02*146.9</f>
        <v>2.938</v>
      </c>
      <c r="M27" s="33">
        <f t="shared" si="1"/>
        <v>704.6162217276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144</v>
      </c>
      <c r="L28" s="45">
        <v>1.12</v>
      </c>
      <c r="M28" s="33">
        <f t="shared" si="1"/>
        <v>268.60795382400005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153</v>
      </c>
      <c r="L29" s="45">
        <f>0.04*146.9</f>
        <v>5.876</v>
      </c>
      <c r="M29" s="33">
        <f t="shared" si="1"/>
        <v>1409.2324434552</v>
      </c>
    </row>
    <row r="30" spans="10:13" ht="12.75">
      <c r="J30" s="20">
        <v>7</v>
      </c>
      <c r="K30" s="20" t="s">
        <v>144</v>
      </c>
      <c r="L30" s="25">
        <v>1.12</v>
      </c>
      <c r="M30" s="33">
        <f t="shared" si="1"/>
        <v>268.60795382400005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15.378000000000004</v>
      </c>
      <c r="M36" s="34">
        <f>SUM(M24:M35)</f>
        <v>3688.0831374156005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46352.81</v>
      </c>
      <c r="J40" s="20">
        <v>1</v>
      </c>
      <c r="K40" s="20" t="s">
        <v>135</v>
      </c>
      <c r="L40" s="47" t="s">
        <v>136</v>
      </c>
      <c r="M40" s="25">
        <f>2*23.76</f>
        <v>47.52</v>
      </c>
    </row>
    <row r="41" spans="1:13" ht="12.75">
      <c r="A41" t="s">
        <v>7</v>
      </c>
      <c r="F41" s="5">
        <v>46853.54</v>
      </c>
      <c r="J41" s="20">
        <v>2</v>
      </c>
      <c r="K41" s="20" t="s">
        <v>138</v>
      </c>
      <c r="L41" s="25" t="s">
        <v>139</v>
      </c>
      <c r="M41" s="25">
        <v>159.68</v>
      </c>
    </row>
    <row r="42" spans="2:13" ht="12.75">
      <c r="B42" t="s">
        <v>8</v>
      </c>
      <c r="F42" s="9">
        <f>F41/F40</f>
        <v>1.0108025813321782</v>
      </c>
      <c r="J42" s="20">
        <v>3</v>
      </c>
      <c r="K42" s="20" t="s">
        <v>141</v>
      </c>
      <c r="L42" s="25" t="s">
        <v>142</v>
      </c>
      <c r="M42" s="25">
        <f>14*15.8</f>
        <v>221.20000000000002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145</v>
      </c>
      <c r="L43" s="25" t="s">
        <v>146</v>
      </c>
      <c r="M43" s="25">
        <f>2*206</f>
        <v>412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47753.54</v>
      </c>
      <c r="J44" s="20">
        <v>5</v>
      </c>
      <c r="K44" s="20" t="s">
        <v>147</v>
      </c>
      <c r="L44" s="25" t="s">
        <v>148</v>
      </c>
      <c r="M44" s="25">
        <v>58</v>
      </c>
    </row>
    <row r="45" spans="10:13" ht="12.75">
      <c r="J45" s="20">
        <v>6</v>
      </c>
      <c r="K45" s="20" t="s">
        <v>149</v>
      </c>
      <c r="L45" s="25" t="s">
        <v>148</v>
      </c>
      <c r="M45" s="25">
        <v>18.46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5" t="s">
        <v>148</v>
      </c>
      <c r="M46" s="25">
        <v>43</v>
      </c>
    </row>
    <row r="47" spans="10:13" ht="12.75">
      <c r="J47" s="20">
        <v>8</v>
      </c>
      <c r="K47" s="20" t="s">
        <v>151</v>
      </c>
      <c r="L47" s="25" t="s">
        <v>148</v>
      </c>
      <c r="M47" s="25">
        <v>40.66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5" t="s">
        <v>148</v>
      </c>
      <c r="M48" s="45">
        <v>105</v>
      </c>
    </row>
    <row r="49" spans="1:13" ht="12.75">
      <c r="A49" t="s">
        <v>12</v>
      </c>
      <c r="F49" s="11">
        <f>6581*1.302</f>
        <v>8568.462</v>
      </c>
      <c r="J49" s="20">
        <v>10</v>
      </c>
      <c r="K49" s="20" t="s">
        <v>145</v>
      </c>
      <c r="L49" s="25" t="s">
        <v>154</v>
      </c>
      <c r="M49" s="25">
        <f>4*206</f>
        <v>824</v>
      </c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 t="s">
        <v>155</v>
      </c>
      <c r="L50" s="25" t="s">
        <v>156</v>
      </c>
      <c r="M50" s="25">
        <f>3*105</f>
        <v>315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 t="s">
        <v>150</v>
      </c>
      <c r="L51" s="25" t="s">
        <v>136</v>
      </c>
      <c r="M51" s="45">
        <f>2*43</f>
        <v>86</v>
      </c>
    </row>
    <row r="52" spans="1:13" ht="12.75">
      <c r="A52" s="4" t="s">
        <v>34</v>
      </c>
      <c r="F52" s="32">
        <f>F49+F50+F51</f>
        <v>10734.99</v>
      </c>
      <c r="J52" s="20">
        <v>13</v>
      </c>
      <c r="K52" s="20" t="s">
        <v>155</v>
      </c>
      <c r="L52" s="25" t="s">
        <v>148</v>
      </c>
      <c r="M52" s="25">
        <v>105</v>
      </c>
    </row>
    <row r="53" spans="1:13" ht="12.75">
      <c r="A53" s="4" t="s">
        <v>16</v>
      </c>
      <c r="J53" s="20">
        <v>14</v>
      </c>
      <c r="K53" s="20" t="s">
        <v>149</v>
      </c>
      <c r="L53" s="25" t="s">
        <v>148</v>
      </c>
      <c r="M53" s="45">
        <v>18.46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157</v>
      </c>
      <c r="L54" s="25" t="s">
        <v>148</v>
      </c>
      <c r="M54" s="25">
        <v>30</v>
      </c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 t="s">
        <v>158</v>
      </c>
      <c r="L55" s="25" t="s">
        <v>148</v>
      </c>
      <c r="M55" s="25">
        <v>71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 t="s">
        <v>159</v>
      </c>
      <c r="L56" s="25" t="s">
        <v>148</v>
      </c>
      <c r="M56" s="25">
        <v>115</v>
      </c>
    </row>
    <row r="57" spans="1:13" ht="12.75">
      <c r="A57" s="4" t="s">
        <v>18</v>
      </c>
      <c r="B57" s="4"/>
      <c r="J57" s="20">
        <v>18</v>
      </c>
      <c r="K57" s="20" t="s">
        <v>157</v>
      </c>
      <c r="L57" s="25" t="s">
        <v>148</v>
      </c>
      <c r="M57" s="25">
        <v>53</v>
      </c>
    </row>
    <row r="58" spans="1:13" ht="12.75">
      <c r="A58" t="s">
        <v>19</v>
      </c>
      <c r="C58" s="46">
        <v>304687</v>
      </c>
      <c r="D58">
        <v>224780.8</v>
      </c>
      <c r="E58">
        <v>3156.5</v>
      </c>
      <c r="F58" s="35">
        <f>C58/D58*E58</f>
        <v>4278.588364753573</v>
      </c>
      <c r="J58" s="20">
        <v>19</v>
      </c>
      <c r="K58" s="20" t="s">
        <v>160</v>
      </c>
      <c r="L58" s="25" t="s">
        <v>148</v>
      </c>
      <c r="M58" s="25">
        <v>43</v>
      </c>
    </row>
    <row r="59" spans="1:13" ht="12.75">
      <c r="A59" t="s">
        <v>20</v>
      </c>
      <c r="F59" s="35">
        <f>M20</f>
        <v>4652.673485880001</v>
      </c>
      <c r="J59" s="20">
        <v>20</v>
      </c>
      <c r="K59" s="20" t="s">
        <v>161</v>
      </c>
      <c r="L59" s="25" t="s">
        <v>136</v>
      </c>
      <c r="M59" s="25">
        <f>2*58</f>
        <v>116</v>
      </c>
    </row>
    <row r="60" spans="1:13" ht="12.75">
      <c r="A60" t="s">
        <v>21</v>
      </c>
      <c r="F60" s="11">
        <f>M36</f>
        <v>3688.0831374156005</v>
      </c>
      <c r="J60" s="20">
        <v>21</v>
      </c>
      <c r="K60" s="20" t="s">
        <v>162</v>
      </c>
      <c r="L60" s="25" t="s">
        <v>136</v>
      </c>
      <c r="M60" s="25">
        <v>60</v>
      </c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2941.98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0.48</v>
      </c>
      <c r="E65" t="s">
        <v>14</v>
      </c>
      <c r="F65" s="5">
        <f>B65*D65</f>
        <v>1515.12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2941.98</v>
      </c>
    </row>
    <row r="68" spans="1:6" ht="12.75">
      <c r="A68" s="4" t="s">
        <v>25</v>
      </c>
      <c r="B68" s="10"/>
      <c r="C68" s="10"/>
      <c r="F68" s="32">
        <f>SUM(F58:F67)</f>
        <v>17076.444988049174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</v>
      </c>
      <c r="E73" t="s">
        <v>14</v>
      </c>
      <c r="F73" s="11">
        <f>B73*D73</f>
        <v>3787.7999999999997</v>
      </c>
    </row>
    <row r="74" spans="1:6" ht="12.75">
      <c r="A74" s="4" t="s">
        <v>29</v>
      </c>
      <c r="F74" s="32">
        <f>F70+F73</f>
        <v>4545.36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2.48</v>
      </c>
      <c r="E77" t="s">
        <v>14</v>
      </c>
      <c r="F77" s="5">
        <f>B77*D77</f>
        <v>7828.12</v>
      </c>
    </row>
    <row r="78" spans="1:6" ht="12.75">
      <c r="A78" s="4" t="s">
        <v>32</v>
      </c>
      <c r="F78" s="8">
        <f>SUM(F77)</f>
        <v>7828.12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40184.914988049175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2330.7250693068518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569.87+123.82</f>
        <v>693.69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45520.44005735603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44044</v>
      </c>
      <c r="C87" s="40">
        <v>-6546</v>
      </c>
      <c r="D87" s="43">
        <f>F44</f>
        <v>47753.54</v>
      </c>
      <c r="E87" s="43">
        <f>F85</f>
        <v>45520.44005735603</v>
      </c>
      <c r="F87" s="44">
        <f>C87+D87-E87</f>
        <v>-4312.900057356026</v>
      </c>
    </row>
    <row r="89" spans="1:6" ht="13.5" thickBot="1">
      <c r="A89" t="s">
        <v>111</v>
      </c>
      <c r="C89" s="49">
        <v>44044</v>
      </c>
      <c r="D89" s="8" t="s">
        <v>112</v>
      </c>
      <c r="E89" s="49">
        <v>44073</v>
      </c>
      <c r="F89" t="s">
        <v>113</v>
      </c>
    </row>
    <row r="90" spans="1:7" ht="13.5" thickBot="1">
      <c r="A90" t="s">
        <v>114</v>
      </c>
      <c r="F90" s="50">
        <f>E87</f>
        <v>45520.44005735603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2017-08-21T12:46:41Z</cp:lastPrinted>
  <dcterms:created xsi:type="dcterms:W3CDTF">2008-08-18T07:30:19Z</dcterms:created>
  <dcterms:modified xsi:type="dcterms:W3CDTF">2020-12-05T16:54:36Z</dcterms:modified>
  <cp:category/>
  <cp:version/>
  <cp:contentType/>
  <cp:contentStatus/>
</cp:coreProperties>
</file>