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<sst xmlns="http://schemas.openxmlformats.org/spreadsheetml/2006/main" count="173" uniqueCount="149">
  <si>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</si>
  <si>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</si>
  <si>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</si>
  <si>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</si>
  <si>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</si>
  <si>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</si>
  <si>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</si>
  <si>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</si>
  <si>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</si>
  <si>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</si>
  <si>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</si>
  <si>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</si>
  <si>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</si>
  <si>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</si>
  <si>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</si>
  <si>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</si>
  <si>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</si>
  <si>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</si>
  <si>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</si>
  <si>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</si>
  <si>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</si>
  <si>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</si>
  <si>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</si>
  <si>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</si>
  <si>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</si>
  <si>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</si>
  <si>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</si>
  <si>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</si>
  <si>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</si>
  <si>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</si>
  <si>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</si>
  <si>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</si>
  <si>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</si>
  <si>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</si>
  <si>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</si>
  <si>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</si>
  <si>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</si>
  <si>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</si>
  <si>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</si>
  <si>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</si>
  <si>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</si>
  <si>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</si>
  <si>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</si>
  <si>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</si>
  <si>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</si>
  <si>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</si>
  <si>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</si>
  <si>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</si>
  <si>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</si>
  <si>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</si>
  <si>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</si>
  <si>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</si>
  <si>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</si>
  <si>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</si>
  <si>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</si>
  <si>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</si>
  <si>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</si>
  <si>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</si>
  <si>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</si>
  <si>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</si>
  <si>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</si>
  <si>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</si>
  <si>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</si>
  <si>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</si>
  <si>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</si>
  <si>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</si>
  <si>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</si>
  <si>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</si>
  <si>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</si>
  <si>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</si>
  <si>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</si>
  <si>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</si>
  <si>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</si>
  <si>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</si>
  <si>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</si>
  <si>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</si>
  <si>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</si>
  <si>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</si>
  <si>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</si>
  <si>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</si>
  <si>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</si>
  <si>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</si>
  <si>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</si>
  <si>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</si>
  <si>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</si>
  <si>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</si>
  <si>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</si>
  <si>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</si>
  <si>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</si>
  <si>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</si>
  <si>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</si>
  <si>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</si>
  <si>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</si>
  <si>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</si>
  <si>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</si>
  <si>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</si>
  <si>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</si>
  <si>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</si>
  <si>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</si>
  <si>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</si>
  <si>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</si>
  <si>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</si>
  <si>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</si>
  <si>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</si>
  <si>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</si>
  <si>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</si>
  <si>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</si>
  <si>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</si>
  <si>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</si>
  <si>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</si>
  <si>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</si>
  <si>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</si>
  <si>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</si>
  <si>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</si>
  <si>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</si>
  <si>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</si>
  <si>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</si>
  <si>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</si>
  <si>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</si>
  <si>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</si>
  <si>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</si>
  <si>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</si>
  <si>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</si>
  <si>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</si>
  <si>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</si>
  <si>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</si>
  <si>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</si>
  <si>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</si>
  <si>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</si>
  <si>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</si>
  <si>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</si>
  <si>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(Спарк,ростелеком,эр-телеком,видикон)</t>
  </si>
  <si>
    <t>января</t>
  </si>
  <si>
    <t>2020г.</t>
  </si>
  <si>
    <t>за   январь  2020 г.</t>
  </si>
  <si>
    <t>ост.на 01.02</t>
  </si>
  <si>
    <t>смена эл. Провода (80мп) т.п.</t>
  </si>
  <si>
    <t>смена выключателя (1шт) т.п.</t>
  </si>
  <si>
    <t>смена розетки (2шт) т.п.</t>
  </si>
  <si>
    <t>смена патрона (10шт)</t>
  </si>
  <si>
    <t>провод</t>
  </si>
  <si>
    <t>80мп</t>
  </si>
  <si>
    <t>выключатель</t>
  </si>
  <si>
    <t>1шт</t>
  </si>
  <si>
    <t>розетка</t>
  </si>
  <si>
    <t>2шт</t>
  </si>
  <si>
    <t>азс 25</t>
  </si>
  <si>
    <t>патрон</t>
  </si>
  <si>
    <t>10шт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</si>
</sst>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7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2" borderId="0" xfId="0" applyFill="1" applyAlignment="1">
      <alignment horizontal="left"/>
    </xf>
    <xf numFmtId="0" fontId="1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46">
      <selection activeCell="D53" sqref="D53:D76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1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6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L6*126.87*1.302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2.72</v>
      </c>
      <c r="M11" s="48">
        <f t="shared" si="0"/>
        <v>449.30249280000004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7.29</v>
      </c>
      <c r="M14" s="48">
        <f t="shared" si="0"/>
        <v>1204.1967546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178.39951920000004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127</v>
      </c>
      <c r="J20" s="20"/>
      <c r="K20" s="27" t="s">
        <v>57</v>
      </c>
      <c r="L20" s="28">
        <f>SUM(L6:L19)</f>
        <v>11.59</v>
      </c>
      <c r="M20" s="33">
        <f>SUM(M6:M19)</f>
        <v>1914.4911366000001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8">
        <f>0.8*19</f>
        <v>15.200000000000001</v>
      </c>
      <c r="M24" s="32">
        <f>L24*126.87*1.302*1.15</f>
        <v>2887.4292552</v>
      </c>
    </row>
    <row r="25" spans="1:13" ht="12.75">
      <c r="A25" t="s">
        <v>107</v>
      </c>
      <c r="J25" s="20">
        <v>2</v>
      </c>
      <c r="K25" s="20" t="s">
        <v>137</v>
      </c>
      <c r="L25" s="48">
        <v>0.241</v>
      </c>
      <c r="M25" s="32">
        <f aca="true" t="shared" si="1" ref="M25:M35">L25*126.87*1.302*1.15</f>
        <v>45.780950691</v>
      </c>
    </row>
    <row r="26" spans="1:13" ht="12.75">
      <c r="A26" t="s">
        <v>108</v>
      </c>
      <c r="J26" s="20">
        <v>3</v>
      </c>
      <c r="K26" s="20" t="s">
        <v>138</v>
      </c>
      <c r="L26" s="48">
        <f>0.02*24.1</f>
        <v>0.48200000000000004</v>
      </c>
      <c r="M26" s="32">
        <f t="shared" si="1"/>
        <v>91.56190138200002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H27" s="53"/>
      <c r="J27" s="20">
        <v>4</v>
      </c>
      <c r="K27" s="20" t="s">
        <v>139</v>
      </c>
      <c r="L27" s="25">
        <f>0.1*39.6</f>
        <v>3.9600000000000004</v>
      </c>
      <c r="M27" s="32">
        <f t="shared" si="1"/>
        <v>752.2513059600001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59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19.883</v>
      </c>
      <c r="M36" s="33">
        <f>SUM(M24:M35)</f>
        <v>3777.023413233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v>38970.28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28091.64</v>
      </c>
      <c r="J40" s="20">
        <v>1</v>
      </c>
      <c r="K40" s="20" t="s">
        <v>140</v>
      </c>
      <c r="L40" s="25" t="s">
        <v>141</v>
      </c>
      <c r="M40" s="25">
        <f>0.8*5.6</f>
        <v>4.4799999999999995</v>
      </c>
    </row>
    <row r="41" spans="2:13" ht="12.75">
      <c r="B41" t="s">
        <v>8</v>
      </c>
      <c r="F41" s="9">
        <f>F40/F39</f>
        <v>0.7208477845168164</v>
      </c>
      <c r="J41" s="20">
        <v>2</v>
      </c>
      <c r="K41" s="20" t="s">
        <v>142</v>
      </c>
      <c r="L41" s="25" t="s">
        <v>143</v>
      </c>
      <c r="M41" s="25">
        <v>79.83</v>
      </c>
    </row>
    <row r="42" spans="1:13" ht="12.75">
      <c r="A42" t="s">
        <v>131</v>
      </c>
      <c r="F42" s="5">
        <f>250+400+400+105</f>
        <v>1155</v>
      </c>
      <c r="J42" s="20">
        <v>3</v>
      </c>
      <c r="K42" s="20" t="s">
        <v>144</v>
      </c>
      <c r="L42" s="25" t="s">
        <v>145</v>
      </c>
      <c r="M42" s="25">
        <f>2*64.62</f>
        <v>129.24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29246.64</v>
      </c>
      <c r="J43" s="20">
        <v>4</v>
      </c>
      <c r="K43" s="20" t="s">
        <v>146</v>
      </c>
      <c r="L43" s="25" t="s">
        <v>143</v>
      </c>
      <c r="M43" s="25">
        <v>92.19</v>
      </c>
    </row>
    <row r="44" spans="10:13" ht="12.75">
      <c r="J44" s="20">
        <v>5</v>
      </c>
      <c r="K44" s="20" t="s">
        <v>147</v>
      </c>
      <c r="L44" s="25" t="s">
        <v>148</v>
      </c>
      <c r="M44" s="25">
        <f>10*17.67</f>
        <v>176.70000000000002</v>
      </c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5863*1.302</f>
        <v>7633.626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2">
        <f>1600*1.302</f>
        <v>2083.2000000000003</v>
      </c>
      <c r="J49" s="20">
        <v>10</v>
      </c>
      <c r="K49" s="20"/>
      <c r="L49" s="25"/>
      <c r="M49" s="25"/>
    </row>
    <row r="50" spans="1:13" ht="12.75">
      <c r="A50" s="60" t="s">
        <v>83</v>
      </c>
      <c r="B50" s="51"/>
      <c r="C50" s="61"/>
      <c r="D50" s="61"/>
      <c r="E50" s="62">
        <v>0</v>
      </c>
      <c r="F50" s="63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9716.826000000001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1">
        <v>240839</v>
      </c>
      <c r="D57">
        <v>229360</v>
      </c>
      <c r="E57">
        <v>2641.1</v>
      </c>
      <c r="F57" s="34">
        <f>C57/D57*E57</f>
        <v>2773.281665940007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1914.4911366000001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3777.023413233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/>
      <c r="K60" s="20"/>
      <c r="L60" s="30" t="s">
        <v>64</v>
      </c>
      <c r="M60" s="33">
        <f>SUM(M40:M59)</f>
        <v>482.44000000000005</v>
      </c>
    </row>
    <row r="61" spans="1:6" ht="12.75">
      <c r="A61" t="s">
        <v>22</v>
      </c>
      <c r="F61" s="11">
        <f>M60</f>
        <v>482.44000000000005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0.17</v>
      </c>
      <c r="E64" t="s">
        <v>14</v>
      </c>
      <c r="F64" s="11">
        <f>B64*D64</f>
        <v>448.987</v>
      </c>
    </row>
    <row r="65" spans="1:6" ht="12.75">
      <c r="A65" s="49" t="s">
        <v>82</v>
      </c>
      <c r="B65" s="49"/>
      <c r="C65" s="49"/>
      <c r="D65" s="50"/>
      <c r="E65" s="49"/>
      <c r="F65" s="50">
        <v>0</v>
      </c>
    </row>
    <row r="66" spans="1:6" ht="12.75">
      <c r="A66" s="51" t="s">
        <v>84</v>
      </c>
      <c r="B66" s="51"/>
      <c r="C66" s="51"/>
      <c r="D66" s="64">
        <v>0</v>
      </c>
      <c r="E66" s="51"/>
      <c r="F66" s="6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9396.223215773007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0.23</v>
      </c>
      <c r="E69" t="s">
        <v>14</v>
      </c>
      <c r="F69" s="11">
        <f>B69*D69</f>
        <v>607.453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1.03</v>
      </c>
      <c r="E72" t="s">
        <v>14</v>
      </c>
      <c r="F72" s="11">
        <f>B72*D72</f>
        <v>2720.333</v>
      </c>
    </row>
    <row r="73" spans="1:6" ht="12.75">
      <c r="A73" s="4" t="s">
        <v>29</v>
      </c>
      <c r="F73" s="31">
        <f>F69+F72</f>
        <v>3327.786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2</v>
      </c>
      <c r="E76" t="s">
        <v>14</v>
      </c>
      <c r="F76" s="11">
        <f>B76*D76</f>
        <v>5282.2</v>
      </c>
    </row>
    <row r="77" spans="1:6" ht="12.75">
      <c r="A77" s="4" t="s">
        <v>31</v>
      </c>
      <c r="F77" s="31">
        <f>SUM(F76)</f>
        <v>5282.2</v>
      </c>
    </row>
    <row r="78" spans="1:6" ht="12.75">
      <c r="A78" s="65" t="s">
        <v>77</v>
      </c>
      <c r="B78" s="51"/>
      <c r="C78" s="51"/>
      <c r="D78" s="66">
        <v>0</v>
      </c>
      <c r="E78" s="51"/>
      <c r="F78" s="67">
        <f>D78*E32</f>
        <v>0</v>
      </c>
    </row>
    <row r="79" spans="1:6" ht="12.75">
      <c r="A79" s="1" t="s">
        <v>32</v>
      </c>
      <c r="B79" s="1"/>
      <c r="F79" s="31">
        <f>F51+F55+F67+F73+F77+F78</f>
        <v>27723.03521577301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1607.9360425148343</v>
      </c>
    </row>
    <row r="81" spans="1:6" ht="12.75">
      <c r="A81" s="1"/>
      <c r="B81" s="35" t="s">
        <v>128</v>
      </c>
      <c r="C81" s="35"/>
      <c r="D81" s="1"/>
      <c r="E81" s="57"/>
      <c r="F81" s="58">
        <f>(1610.65*4)+1610.65</f>
        <v>8053.25</v>
      </c>
    </row>
    <row r="82" spans="1:6" ht="12.75">
      <c r="A82" s="1"/>
      <c r="B82" s="35" t="s">
        <v>129</v>
      </c>
      <c r="C82" s="35"/>
      <c r="D82" s="1"/>
      <c r="E82" s="57"/>
      <c r="F82" s="58">
        <v>290.45</v>
      </c>
    </row>
    <row r="83" spans="1:6" ht="12.75">
      <c r="A83" s="1"/>
      <c r="B83" s="35" t="s">
        <v>130</v>
      </c>
      <c r="C83" s="35"/>
      <c r="D83" s="1"/>
      <c r="E83" s="57"/>
      <c r="F83" s="58">
        <v>0</v>
      </c>
    </row>
    <row r="84" spans="1:6" ht="13.5">
      <c r="A84" s="12" t="s">
        <v>34</v>
      </c>
      <c r="B84" s="12"/>
      <c r="C84" s="12"/>
      <c r="D84" s="12"/>
      <c r="E84" s="12"/>
      <c r="F84" s="43">
        <f>F79+F80+F81+F82+F83</f>
        <v>37674.67125828784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43831</v>
      </c>
      <c r="C86" s="39">
        <v>66277</v>
      </c>
      <c r="D86" s="44">
        <f>F43</f>
        <v>29246.64</v>
      </c>
      <c r="E86" s="44">
        <f>F84</f>
        <v>37674.67125828784</v>
      </c>
      <c r="F86" s="45">
        <f>C86+D86-E86</f>
        <v>57848.96874171216</v>
      </c>
    </row>
    <row r="88" spans="1:6" ht="13.5" thickBot="1">
      <c r="A88" t="s">
        <v>112</v>
      </c>
      <c r="C88" s="54">
        <v>43831</v>
      </c>
      <c r="D88" s="8" t="s">
        <v>113</v>
      </c>
      <c r="E88" s="54">
        <v>43861</v>
      </c>
      <c r="F88" t="s">
        <v>114</v>
      </c>
    </row>
    <row r="89" spans="1:7" ht="13.5" thickBot="1">
      <c r="A89" t="s">
        <v>115</v>
      </c>
      <c r="F89" s="55">
        <f>E86</f>
        <v>37674.67125828784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2017-08-21T12:52:14Z</cp:lastPrinted>
  <dcterms:created xsi:type="dcterms:W3CDTF">2008-08-18T07:30:19Z</dcterms:created>
  <dcterms:modified xsi:type="dcterms:W3CDTF">2020-03-24T09:58:10Z</dcterms:modified>
  <cp:category/>
  <cp:version/>
  <cp:contentType/>
  <cp:contentStatus/>
</cp:coreProperties>
</file>