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<sst xmlns="http://schemas.openxmlformats.org/spreadsheetml/2006/main" count="207" uniqueCount="163">
  <si>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</si>
  <si>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</si>
  <si>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</si>
  <si>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</si>
  <si>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</si>
  <si>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</si>
  <si>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</si>
  <si>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</si>
  <si>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</si>
  <si>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</si>
  <si>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</si>
  <si>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</si>
  <si>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</si>
  <si>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</si>
  <si>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</si>
  <si>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</si>
  <si>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</si>
  <si>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</si>
  <si>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</si>
  <si>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</si>
  <si>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</si>
  <si>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</si>
  <si>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</si>
  <si>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</si>
  <si>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</si>
  <si>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</si>
  <si>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</si>
  <si>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</si>
  <si>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</si>
  <si>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</si>
  <si>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</si>
  <si>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</si>
  <si>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</si>
  <si>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</si>
  <si>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</si>
  <si>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</si>
  <si>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</si>
  <si>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</si>
  <si>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</si>
  <si>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</si>
  <si>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</si>
  <si>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</si>
  <si>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</si>
  <si>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</si>
  <si>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</si>
  <si>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</si>
  <si>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</si>
  <si>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</si>
  <si>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</si>
  <si>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</si>
  <si>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</si>
  <si>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</si>
  <si>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</si>
  <si>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</si>
  <si>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</si>
  <si>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</si>
  <si>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</si>
  <si>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</si>
  <si>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</si>
  <si>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</si>
  <si>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</si>
  <si>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</si>
  <si>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</si>
  <si>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</si>
  <si>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</si>
  <si>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</si>
  <si>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</si>
  <si>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</si>
  <si>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</si>
  <si>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</si>
  <si>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</si>
  <si>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</si>
  <si>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</si>
  <si>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</si>
  <si>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</si>
  <si>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</si>
  <si>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</si>
  <si>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</si>
  <si>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</si>
  <si>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</si>
  <si>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</si>
  <si>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</si>
  <si>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</si>
  <si>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</si>
  <si>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</si>
  <si>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</si>
  <si>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</si>
  <si>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</si>
  <si>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</si>
  <si>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</si>
  <si>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</si>
  <si>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</si>
  <si>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</si>
  <si>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</si>
  <si>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</si>
  <si>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</si>
  <si>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</si>
  <si>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</si>
  <si>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</si>
  <si>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</si>
  <si>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</si>
  <si>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</si>
  <si>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</si>
  <si>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</si>
  <si>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</si>
  <si>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</si>
  <si>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</si>
  <si>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</si>
  <si>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</si>
  <si>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</si>
  <si>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</si>
  <si>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</si>
  <si>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</si>
  <si>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</si>
  <si>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</si>
  <si>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</si>
  <si>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</si>
  <si>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</si>
  <si>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</si>
  <si>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</si>
  <si>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</si>
  <si>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</si>
  <si>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</si>
  <si>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</si>
  <si>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</si>
  <si>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</si>
  <si>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</si>
  <si>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</si>
  <si>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</si>
  <si>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</si>
  <si>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</si>
  <si>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</si>
  <si>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</si>
  <si>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августа</t>
  </si>
  <si>
    <t>за   август  2020 г.</t>
  </si>
  <si>
    <t>ост.на 01.09</t>
  </si>
  <si>
    <t xml:space="preserve">прочистка канализации </t>
  </si>
  <si>
    <t>смена труб д 110 на пвх (15мп)</t>
  </si>
  <si>
    <t>смена труб д 50 на пвх (1мп)</t>
  </si>
  <si>
    <t>труба д 110 2мп</t>
  </si>
  <si>
    <t>6шт</t>
  </si>
  <si>
    <t>труба д 110 1мп</t>
  </si>
  <si>
    <t>2шт</t>
  </si>
  <si>
    <t>4шт</t>
  </si>
  <si>
    <t>10шт</t>
  </si>
  <si>
    <t>труба д 110 0,25мп</t>
  </si>
  <si>
    <t>патрубок 110</t>
  </si>
  <si>
    <t>крестовина</t>
  </si>
  <si>
    <t>манжета 110</t>
  </si>
  <si>
    <t>трапер 110</t>
  </si>
  <si>
    <t>тройник 110</t>
  </si>
  <si>
    <t>труба д 50</t>
  </si>
  <si>
    <t>1мп</t>
  </si>
  <si>
    <t>трапер 50</t>
  </si>
  <si>
    <t>1шт</t>
  </si>
  <si>
    <t>отвод 50</t>
  </si>
  <si>
    <t>круг отр.</t>
  </si>
  <si>
    <t>крепление 110</t>
  </si>
  <si>
    <t>манжета 50</t>
  </si>
  <si>
    <t>смена труб д 110 на пвх (3мп)</t>
  </si>
  <si>
    <t>труба д 110</t>
  </si>
  <si>
    <t>3шт</t>
  </si>
  <si>
    <t>отвод 110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</si>
</sst>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M59" sqref="M5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1405.60373352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4170.930960000001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38.080000000000005</v>
      </c>
      <c r="M20" s="33">
        <f>SUM(M6:M19)</f>
        <v>7941.452547840002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0.3*32.2</f>
        <v>9.66</v>
      </c>
      <c r="M24" s="32">
        <f>L24*160.174*1.302*1.15</f>
        <v>2316.743601732</v>
      </c>
    </row>
    <row r="25" spans="1:13" ht="12.75">
      <c r="A25" t="s">
        <v>107</v>
      </c>
      <c r="J25" s="20">
        <v>3</v>
      </c>
      <c r="K25" s="20" t="s">
        <v>137</v>
      </c>
      <c r="L25" s="34">
        <f>0.15*146.9</f>
        <v>22.035</v>
      </c>
      <c r="M25" s="32">
        <f aca="true" t="shared" si="1" ref="M25:M32">L25*160.174*1.302*1.15</f>
        <v>5284.621662957</v>
      </c>
    </row>
    <row r="26" spans="1:13" ht="12.75">
      <c r="A26" t="s">
        <v>108</v>
      </c>
      <c r="J26" s="20">
        <v>4</v>
      </c>
      <c r="K26" s="20" t="s">
        <v>138</v>
      </c>
      <c r="L26" s="34">
        <v>1.33</v>
      </c>
      <c r="M26" s="32">
        <f t="shared" si="1"/>
        <v>318.97194516600007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159</v>
      </c>
      <c r="L27" s="25">
        <f>0.03*146.9</f>
        <v>4.407</v>
      </c>
      <c r="M27" s="32">
        <f t="shared" si="1"/>
        <v>1056.9243325914001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37.432</v>
      </c>
      <c r="M33" s="33">
        <f>SUM(M24:M32)</f>
        <v>8977.2615424464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139</v>
      </c>
      <c r="L37" s="25" t="s">
        <v>140</v>
      </c>
      <c r="M37" s="34">
        <f>6*365.8</f>
        <v>2194.8</v>
      </c>
    </row>
    <row r="38" spans="10:13" ht="12.75">
      <c r="J38" s="20">
        <v>2</v>
      </c>
      <c r="K38" s="20" t="s">
        <v>141</v>
      </c>
      <c r="L38" s="25" t="s">
        <v>142</v>
      </c>
      <c r="M38" s="25">
        <f>2*206</f>
        <v>412</v>
      </c>
    </row>
    <row r="39" spans="1:13" ht="12.75">
      <c r="A39" s="2" t="s">
        <v>6</v>
      </c>
      <c r="F39" s="11">
        <v>82350.45</v>
      </c>
      <c r="J39" s="20">
        <v>3</v>
      </c>
      <c r="K39" s="20" t="s">
        <v>145</v>
      </c>
      <c r="L39" s="25" t="s">
        <v>143</v>
      </c>
      <c r="M39" s="25">
        <f>0.25*81</f>
        <v>20.25</v>
      </c>
    </row>
    <row r="40" spans="1:13" ht="12.75">
      <c r="A40" t="s">
        <v>7</v>
      </c>
      <c r="F40" s="5">
        <v>77749.64</v>
      </c>
      <c r="J40" s="20">
        <v>4</v>
      </c>
      <c r="K40" s="20" t="s">
        <v>146</v>
      </c>
      <c r="L40" s="25" t="s">
        <v>142</v>
      </c>
      <c r="M40" s="25">
        <f>2*79</f>
        <v>158</v>
      </c>
    </row>
    <row r="41" spans="2:13" ht="12.75">
      <c r="B41" t="s">
        <v>8</v>
      </c>
      <c r="F41" s="9">
        <f>F40/F39</f>
        <v>0.9441313314013463</v>
      </c>
      <c r="J41" s="20">
        <v>5</v>
      </c>
      <c r="K41" s="20" t="s">
        <v>147</v>
      </c>
      <c r="L41" s="25" t="s">
        <v>142</v>
      </c>
      <c r="M41" s="25">
        <f>2*198.75</f>
        <v>397.5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6</v>
      </c>
      <c r="K42" s="20" t="s">
        <v>148</v>
      </c>
      <c r="L42" s="25" t="s">
        <v>142</v>
      </c>
      <c r="M42" s="25">
        <f>2*43</f>
        <v>86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83176.39</v>
      </c>
      <c r="J43" s="20">
        <v>7</v>
      </c>
      <c r="K43" s="20" t="s">
        <v>149</v>
      </c>
      <c r="L43" s="25" t="s">
        <v>142</v>
      </c>
      <c r="M43" s="25">
        <f>2*115</f>
        <v>230</v>
      </c>
    </row>
    <row r="44" spans="10:13" ht="12.75">
      <c r="J44" s="20">
        <v>8</v>
      </c>
      <c r="K44" s="20" t="s">
        <v>150</v>
      </c>
      <c r="L44" s="25" t="s">
        <v>142</v>
      </c>
      <c r="M44" s="25">
        <f>2*105</f>
        <v>210</v>
      </c>
    </row>
    <row r="45" spans="2:13" ht="12.75">
      <c r="B45" s="1" t="s">
        <v>10</v>
      </c>
      <c r="C45" s="1"/>
      <c r="J45" s="20">
        <v>9</v>
      </c>
      <c r="K45" s="20" t="s">
        <v>151</v>
      </c>
      <c r="L45" s="25" t="s">
        <v>152</v>
      </c>
      <c r="M45" s="25">
        <v>72.25</v>
      </c>
    </row>
    <row r="46" spans="10:13" ht="12.75">
      <c r="J46" s="20">
        <v>10</v>
      </c>
      <c r="K46" s="20" t="s">
        <v>153</v>
      </c>
      <c r="L46" s="25" t="s">
        <v>154</v>
      </c>
      <c r="M46" s="25">
        <v>58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 t="s">
        <v>155</v>
      </c>
      <c r="L47" s="25" t="s">
        <v>143</v>
      </c>
      <c r="M47" s="25">
        <f>4*16</f>
        <v>64</v>
      </c>
    </row>
    <row r="48" spans="1:13" ht="12.75">
      <c r="A48" t="s">
        <v>12</v>
      </c>
      <c r="F48" s="11">
        <f>8190*1.302</f>
        <v>10663.380000000001</v>
      </c>
      <c r="J48" s="20">
        <v>12</v>
      </c>
      <c r="K48" s="20" t="s">
        <v>156</v>
      </c>
      <c r="L48" s="25" t="s">
        <v>144</v>
      </c>
      <c r="M48" s="25">
        <f>10*40.66</f>
        <v>406.59999999999997</v>
      </c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 t="s">
        <v>157</v>
      </c>
      <c r="L49" s="25" t="s">
        <v>140</v>
      </c>
      <c r="M49" s="25">
        <f>6*58</f>
        <v>348</v>
      </c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14</v>
      </c>
      <c r="K50" s="20" t="s">
        <v>158</v>
      </c>
      <c r="L50" s="25" t="s">
        <v>143</v>
      </c>
      <c r="M50" s="25">
        <f>4*30</f>
        <v>120</v>
      </c>
    </row>
    <row r="51" spans="1:13" ht="12.75">
      <c r="A51" s="4" t="s">
        <v>33</v>
      </c>
      <c r="F51" s="31">
        <f>F48+F49+F50</f>
        <v>16756.74</v>
      </c>
      <c r="J51" s="20">
        <v>15</v>
      </c>
      <c r="K51" s="20" t="s">
        <v>149</v>
      </c>
      <c r="L51" s="25" t="s">
        <v>154</v>
      </c>
      <c r="M51" s="25">
        <v>115</v>
      </c>
    </row>
    <row r="52" spans="1:13" ht="12.75">
      <c r="A52" s="4" t="s">
        <v>16</v>
      </c>
      <c r="J52" s="20">
        <v>16</v>
      </c>
      <c r="K52" s="20" t="s">
        <v>146</v>
      </c>
      <c r="L52" s="25" t="s">
        <v>154</v>
      </c>
      <c r="M52" s="25">
        <v>79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 t="s">
        <v>148</v>
      </c>
      <c r="L53" s="25" t="s">
        <v>154</v>
      </c>
      <c r="M53" s="25">
        <v>43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18</v>
      </c>
      <c r="K54" s="20" t="s">
        <v>160</v>
      </c>
      <c r="L54" s="25" t="s">
        <v>161</v>
      </c>
      <c r="M54" s="25">
        <f>3*206</f>
        <v>618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19</v>
      </c>
      <c r="K55" s="20" t="s">
        <v>150</v>
      </c>
      <c r="L55" s="25" t="s">
        <v>142</v>
      </c>
      <c r="M55" s="25">
        <f>2*105</f>
        <v>210</v>
      </c>
    </row>
    <row r="56" spans="1:13" ht="12.75">
      <c r="A56" s="4" t="s">
        <v>18</v>
      </c>
      <c r="B56" s="4"/>
      <c r="J56" s="20">
        <v>20</v>
      </c>
      <c r="K56" s="20" t="s">
        <v>162</v>
      </c>
      <c r="L56" s="25" t="s">
        <v>154</v>
      </c>
      <c r="M56" s="25">
        <v>49</v>
      </c>
    </row>
    <row r="57" spans="1:13" ht="12.75">
      <c r="A57" t="s">
        <v>19</v>
      </c>
      <c r="C57" s="47">
        <v>304687</v>
      </c>
      <c r="D57">
        <v>224780.8</v>
      </c>
      <c r="E57">
        <v>5990.2</v>
      </c>
      <c r="F57" s="35">
        <f>C57/D57*E57</f>
        <v>8119.626175367291</v>
      </c>
      <c r="J57" s="20">
        <v>21</v>
      </c>
      <c r="K57" s="20" t="s">
        <v>156</v>
      </c>
      <c r="L57" s="25" t="s">
        <v>161</v>
      </c>
      <c r="M57" s="25">
        <f>3*40.66</f>
        <v>121.97999999999999</v>
      </c>
    </row>
    <row r="58" spans="1:13" ht="12.75">
      <c r="A58" t="s">
        <v>20</v>
      </c>
      <c r="F58" s="35">
        <f>M20</f>
        <v>7941.452547840002</v>
      </c>
      <c r="J58" s="20">
        <v>22</v>
      </c>
      <c r="K58" s="20" t="s">
        <v>157</v>
      </c>
      <c r="L58" s="25" t="s">
        <v>154</v>
      </c>
      <c r="M58" s="25">
        <v>58</v>
      </c>
    </row>
    <row r="59" spans="1:13" ht="12.75">
      <c r="A59" t="s">
        <v>21</v>
      </c>
      <c r="F59" s="11">
        <f>M33</f>
        <v>8977.2615424464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6071.38</v>
      </c>
      <c r="J61" s="20"/>
      <c r="K61" s="20"/>
      <c r="L61" s="30" t="s">
        <v>64</v>
      </c>
      <c r="M61" s="33">
        <f>SUM(M37:M60)</f>
        <v>6071.38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0.48</v>
      </c>
      <c r="E64" t="s">
        <v>14</v>
      </c>
      <c r="F64" s="11">
        <f>B64*D64</f>
        <v>2875.296</v>
      </c>
    </row>
    <row r="65" spans="1:6" ht="12.75">
      <c r="A65" s="47" t="s">
        <v>75</v>
      </c>
      <c r="B65" s="47"/>
      <c r="C65" s="47"/>
      <c r="D65" s="54"/>
      <c r="E65" s="47"/>
      <c r="F65" s="54">
        <v>30710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65476.2162656537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1.2</v>
      </c>
      <c r="E72" t="s">
        <v>14</v>
      </c>
      <c r="F72" s="11">
        <f>B72*D72</f>
        <v>7188.24</v>
      </c>
    </row>
    <row r="73" spans="1:6" ht="12.75">
      <c r="A73" s="4" t="s">
        <v>29</v>
      </c>
      <c r="F73" s="31">
        <f>F69+F72</f>
        <v>8625.887999999999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2.48</v>
      </c>
      <c r="E76" t="s">
        <v>14</v>
      </c>
      <c r="F76" s="11">
        <f>B76*D76</f>
        <v>14855.696</v>
      </c>
    </row>
    <row r="77" spans="1:6" ht="12.75">
      <c r="A77" s="4" t="s">
        <v>31</v>
      </c>
      <c r="F77" s="31">
        <f>SUM(F76)</f>
        <v>14855.696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105714.54026565369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6131.443335407914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115526.7036010616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44044</v>
      </c>
      <c r="C86" s="40">
        <v>72635</v>
      </c>
      <c r="D86" s="43">
        <f>F43</f>
        <v>83176.39</v>
      </c>
      <c r="E86" s="43">
        <f>F84</f>
        <v>115526.7036010616</v>
      </c>
      <c r="F86" s="44">
        <f>C86+D86-E86</f>
        <v>40284.686398938415</v>
      </c>
    </row>
    <row r="88" spans="1:6" ht="13.5" thickBot="1">
      <c r="A88" t="s">
        <v>112</v>
      </c>
      <c r="C88" s="49">
        <v>44044</v>
      </c>
      <c r="D88" s="8" t="s">
        <v>113</v>
      </c>
      <c r="E88" s="49">
        <v>44073</v>
      </c>
      <c r="F88" t="s">
        <v>114</v>
      </c>
    </row>
    <row r="89" spans="1:7" ht="13.5" thickBot="1">
      <c r="A89" t="s">
        <v>115</v>
      </c>
      <c r="F89" s="50">
        <f>E86</f>
        <v>115526.7036010616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2020-09-12T14:11:17Z</cp:lastPrinted>
  <dcterms:created xsi:type="dcterms:W3CDTF">2008-08-18T07:30:19Z</dcterms:created>
  <dcterms:modified xsi:type="dcterms:W3CDTF">2020-12-06T15:49:18Z</dcterms:modified>
  <cp:category/>
  <cp:version/>
  <cp:contentType/>
  <cp:contentStatus/>
</cp:coreProperties>
</file>