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<sst xmlns="http://schemas.openxmlformats.org/spreadsheetml/2006/main" count="217" uniqueCount="179">
  <si>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</si>
  <si>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</si>
  <si>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</si>
  <si>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</si>
  <si>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</si>
  <si>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</si>
  <si>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</si>
  <si>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</si>
  <si>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</si>
  <si>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</si>
  <si>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</si>
  <si>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</si>
  <si>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</si>
  <si>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</si>
  <si>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</si>
  <si>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</si>
  <si>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</si>
  <si>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</si>
  <si>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</si>
  <si>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</si>
  <si>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</si>
  <si>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</si>
  <si>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</si>
  <si>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</si>
  <si>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</si>
  <si>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</si>
  <si>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</si>
  <si>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</si>
  <si>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</si>
  <si>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</si>
  <si>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</si>
  <si>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</si>
  <si>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</si>
  <si>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</si>
  <si>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</si>
  <si>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</si>
  <si>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</si>
  <si>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</si>
  <si>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</si>
  <si>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</si>
  <si>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</si>
  <si>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</si>
  <si>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</si>
  <si>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</si>
  <si>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</si>
  <si>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</si>
  <si>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</si>
  <si>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</si>
  <si>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</si>
  <si>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</si>
  <si>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</si>
  <si>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</si>
  <si>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</si>
  <si>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</si>
  <si>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</si>
  <si>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</si>
  <si>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</si>
  <si>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</si>
  <si>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</si>
  <si>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</si>
  <si>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</si>
  <si>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</si>
  <si>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</si>
  <si>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</si>
  <si>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</si>
  <si>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</si>
  <si>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д.21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</si>
  <si>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</si>
  <si>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</si>
  <si>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</si>
  <si>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</si>
  <si>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</si>
  <si>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</si>
  <si>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</si>
  <si>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</si>
  <si>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</si>
  <si>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</si>
  <si>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</si>
  <si>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</si>
  <si>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</si>
  <si>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</si>
  <si>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</si>
  <si>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</si>
  <si>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</si>
  <si>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</si>
  <si>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</si>
  <si>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</si>
  <si>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</si>
  <si>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</si>
  <si>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</si>
  <si>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</si>
  <si>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</si>
  <si>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</si>
  <si>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</si>
  <si>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</si>
  <si>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</si>
  <si>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</si>
  <si>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</si>
  <si>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</si>
  <si>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</si>
  <si>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</si>
  <si>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</si>
  <si>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</si>
  <si>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</si>
  <si>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</si>
  <si>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</si>
  <si>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</si>
  <si>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</si>
  <si>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</si>
  <si>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</si>
  <si>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</si>
  <si>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</si>
  <si>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</si>
  <si>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</si>
  <si>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</si>
  <si>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</si>
  <si>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</si>
  <si>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</si>
  <si>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</si>
  <si>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</si>
  <si>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</si>
  <si>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</si>
  <si>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</si>
  <si>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</si>
  <si>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</si>
  <si>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</si>
  <si>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</si>
  <si>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</si>
  <si>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</si>
  <si>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</si>
  <si>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</si>
  <si>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ноября</t>
  </si>
  <si>
    <t>за   ноябрь  2020 г.</t>
  </si>
  <si>
    <t>ост.на 01.12</t>
  </si>
  <si>
    <t xml:space="preserve">уст-ка заглушки (1шт) </t>
  </si>
  <si>
    <t xml:space="preserve">смена труб д 50 пвх (4мп) </t>
  </si>
  <si>
    <t>тройник 110</t>
  </si>
  <si>
    <t>6шт</t>
  </si>
  <si>
    <t>редукц.</t>
  </si>
  <si>
    <t>2мп</t>
  </si>
  <si>
    <t>патрубок 110</t>
  </si>
  <si>
    <t>2шт</t>
  </si>
  <si>
    <t>заглушка 110</t>
  </si>
  <si>
    <t>1шт</t>
  </si>
  <si>
    <t>труба д 110 2мп</t>
  </si>
  <si>
    <t xml:space="preserve">смена труб д 110 пвх (4мп) </t>
  </si>
  <si>
    <t>труба д 50 1мп</t>
  </si>
  <si>
    <t>4шт</t>
  </si>
  <si>
    <t>тройник 50</t>
  </si>
  <si>
    <t>отвод 50</t>
  </si>
  <si>
    <t>манжета 110</t>
  </si>
  <si>
    <t xml:space="preserve">демонтаж, монтаж радиатора (3шт) п-д4 </t>
  </si>
  <si>
    <t>смена сгона (4шт) п-д4</t>
  </si>
  <si>
    <t>смена труб д 20 м/пл (2мп) п-д4</t>
  </si>
  <si>
    <t>радиатор</t>
  </si>
  <si>
    <t>3шт</t>
  </si>
  <si>
    <t>пробка радиаторная</t>
  </si>
  <si>
    <t>10шт</t>
  </si>
  <si>
    <t>цанга</t>
  </si>
  <si>
    <t xml:space="preserve">уголок </t>
  </si>
  <si>
    <t>сгон</t>
  </si>
  <si>
    <t xml:space="preserve">муфта </t>
  </si>
  <si>
    <t>к/гайка</t>
  </si>
  <si>
    <t>диск</t>
  </si>
  <si>
    <t>труба д 20 м/пл</t>
  </si>
  <si>
    <t>смена вентиля д. 20  (1шт)</t>
  </si>
  <si>
    <t>вентиль д 20</t>
  </si>
  <si>
    <t>тройник 20</t>
  </si>
  <si>
    <t xml:space="preserve">уст-ка хомута (1шт) </t>
  </si>
  <si>
    <t>хомут</t>
  </si>
  <si>
    <t>8шт</t>
  </si>
  <si>
    <t>лампа</t>
  </si>
  <si>
    <t>смена ламп (8шт) п-д2</t>
  </si>
  <si>
    <t>смена светильника (6шт) п-д4</t>
  </si>
  <si>
    <t>светильник</t>
  </si>
  <si>
    <t>провод</t>
  </si>
  <si>
    <t>7мп</t>
  </si>
  <si>
    <t>дюбель, саморез</t>
  </si>
  <si>
    <t>12шт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</si>
</sst>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67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M66" sqref="M66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0.75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11</v>
      </c>
      <c r="K2" s="5" t="s">
        <v>132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131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2:13" ht="12.75">
      <c r="B7" t="s">
        <v>89</v>
      </c>
      <c r="C7" s="1" t="s">
        <v>90</v>
      </c>
      <c r="D7" s="8">
        <v>21</v>
      </c>
      <c r="J7" s="14">
        <v>2</v>
      </c>
      <c r="K7" s="14" t="s">
        <v>44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3.31</v>
      </c>
      <c r="M13" s="45">
        <f t="shared" si="0"/>
        <v>690.2890738800002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5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5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6.0600000000000005</v>
      </c>
      <c r="M20" s="34">
        <f>SUM(M6:M19)</f>
        <v>1263.7920808800004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145</v>
      </c>
      <c r="L24" s="45">
        <f>0.04*146.9</f>
        <v>5.876</v>
      </c>
      <c r="M24" s="33">
        <f>L24*160.174*1.302*1.15</f>
        <v>1409.2324434552</v>
      </c>
    </row>
    <row r="25" spans="1:13" ht="12.75">
      <c r="A25" t="s">
        <v>106</v>
      </c>
      <c r="J25" s="20">
        <v>2</v>
      </c>
      <c r="K25" s="20" t="s">
        <v>134</v>
      </c>
      <c r="L25" s="45">
        <v>1.12</v>
      </c>
      <c r="M25" s="33">
        <f aca="true" t="shared" si="1" ref="M25:M35">L25*160.174*1.302*1.15</f>
        <v>268.60795382400005</v>
      </c>
    </row>
    <row r="26" spans="1:13" ht="12.75">
      <c r="A26" t="s">
        <v>107</v>
      </c>
      <c r="J26" s="20">
        <v>3</v>
      </c>
      <c r="K26" s="20" t="s">
        <v>135</v>
      </c>
      <c r="L26" s="45">
        <f>0.04*133.04</f>
        <v>5.3216</v>
      </c>
      <c r="M26" s="33">
        <f t="shared" si="1"/>
        <v>1276.27150631232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 t="s">
        <v>151</v>
      </c>
      <c r="L27" s="25">
        <f>3*12.04</f>
        <v>36.12</v>
      </c>
      <c r="M27" s="33">
        <f t="shared" si="1"/>
        <v>8662.606510824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152</v>
      </c>
      <c r="L28" s="45">
        <f>4*0.28</f>
        <v>1.12</v>
      </c>
      <c r="M28" s="33">
        <f t="shared" si="1"/>
        <v>268.60795382400005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153</v>
      </c>
      <c r="L29" s="45">
        <f>2*1.55</f>
        <v>3.1</v>
      </c>
      <c r="M29" s="33">
        <f t="shared" si="1"/>
        <v>743.4684436200001</v>
      </c>
    </row>
    <row r="30" spans="10:13" ht="12.75">
      <c r="J30" s="20">
        <v>7</v>
      </c>
      <c r="K30" s="20" t="s">
        <v>165</v>
      </c>
      <c r="L30" s="25">
        <v>0.81</v>
      </c>
      <c r="M30" s="33">
        <f t="shared" si="1"/>
        <v>194.261109462</v>
      </c>
    </row>
    <row r="31" spans="2:13" ht="12.75">
      <c r="B31" t="s">
        <v>0</v>
      </c>
      <c r="J31" s="20">
        <v>8</v>
      </c>
      <c r="K31" s="20" t="s">
        <v>168</v>
      </c>
      <c r="L31" s="25">
        <v>1.5</v>
      </c>
      <c r="M31" s="33">
        <f t="shared" si="1"/>
        <v>359.7427953</v>
      </c>
    </row>
    <row r="32" spans="10:13" ht="12.75">
      <c r="J32" s="20">
        <v>9</v>
      </c>
      <c r="K32" s="20" t="s">
        <v>172</v>
      </c>
      <c r="L32" s="25">
        <f>0.08*7.1</f>
        <v>0.568</v>
      </c>
      <c r="M32" s="33">
        <f t="shared" si="1"/>
        <v>136.2226051536</v>
      </c>
    </row>
    <row r="33" spans="1:13" ht="12.75">
      <c r="A33" t="s">
        <v>1</v>
      </c>
      <c r="E33" s="5">
        <v>3156.5</v>
      </c>
      <c r="J33" s="20">
        <v>10</v>
      </c>
      <c r="K33" s="20" t="s">
        <v>173</v>
      </c>
      <c r="L33" s="25">
        <f>0.06*89.1</f>
        <v>5.345999999999999</v>
      </c>
      <c r="M33" s="33">
        <f t="shared" si="1"/>
        <v>1282.1233224491998</v>
      </c>
    </row>
    <row r="34" spans="1:13" ht="12.75">
      <c r="A34" t="s">
        <v>2</v>
      </c>
      <c r="E34" s="5">
        <v>828.6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 t="s">
        <v>67</v>
      </c>
      <c r="J36" s="20"/>
      <c r="K36" s="30" t="s">
        <v>58</v>
      </c>
      <c r="L36" s="28">
        <f>SUM(L24:L35)</f>
        <v>60.88159999999999</v>
      </c>
      <c r="M36" s="34">
        <f>SUM(M24:M35)</f>
        <v>14601.144644224321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46351.35</v>
      </c>
      <c r="J40" s="20">
        <v>1</v>
      </c>
      <c r="K40" s="20" t="s">
        <v>136</v>
      </c>
      <c r="L40" s="47" t="s">
        <v>137</v>
      </c>
      <c r="M40" s="25">
        <f>6*139</f>
        <v>834</v>
      </c>
    </row>
    <row r="41" spans="1:13" ht="12.75">
      <c r="A41" t="s">
        <v>7</v>
      </c>
      <c r="F41" s="5">
        <v>39690.28</v>
      </c>
      <c r="J41" s="20">
        <v>2</v>
      </c>
      <c r="K41" s="20" t="s">
        <v>138</v>
      </c>
      <c r="L41" s="25" t="s">
        <v>139</v>
      </c>
      <c r="M41" s="25">
        <f>2*59.81</f>
        <v>119.62</v>
      </c>
    </row>
    <row r="42" spans="2:13" ht="12.75">
      <c r="B42" t="s">
        <v>8</v>
      </c>
      <c r="F42" s="9">
        <f>F41/F40</f>
        <v>0.8562917800668157</v>
      </c>
      <c r="J42" s="20">
        <v>3</v>
      </c>
      <c r="K42" s="20" t="s">
        <v>140</v>
      </c>
      <c r="L42" s="25" t="s">
        <v>141</v>
      </c>
      <c r="M42" s="25">
        <f>2*117</f>
        <v>234</v>
      </c>
    </row>
    <row r="43" spans="1:13" ht="12.75">
      <c r="A43" t="s">
        <v>125</v>
      </c>
      <c r="F43" s="11">
        <f>250+400+250</f>
        <v>900</v>
      </c>
      <c r="J43" s="20">
        <v>4</v>
      </c>
      <c r="K43" s="20" t="s">
        <v>142</v>
      </c>
      <c r="L43" s="25" t="s">
        <v>143</v>
      </c>
      <c r="M43" s="25">
        <v>18.44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40590.28</v>
      </c>
      <c r="J44" s="20">
        <v>5</v>
      </c>
      <c r="K44" s="20" t="s">
        <v>144</v>
      </c>
      <c r="L44" s="25" t="s">
        <v>141</v>
      </c>
      <c r="M44" s="25">
        <f>2*340</f>
        <v>680</v>
      </c>
    </row>
    <row r="45" spans="10:13" ht="12.75">
      <c r="J45" s="20">
        <v>6</v>
      </c>
      <c r="K45" s="20" t="s">
        <v>146</v>
      </c>
      <c r="L45" s="25" t="s">
        <v>147</v>
      </c>
      <c r="M45" s="25">
        <f>4*72.25</f>
        <v>289</v>
      </c>
    </row>
    <row r="46" spans="2:13" ht="12.75">
      <c r="B46" s="1" t="s">
        <v>10</v>
      </c>
      <c r="C46" s="1"/>
      <c r="J46" s="20">
        <v>7</v>
      </c>
      <c r="K46" s="20" t="s">
        <v>148</v>
      </c>
      <c r="L46" s="25" t="s">
        <v>143</v>
      </c>
      <c r="M46" s="25">
        <v>29</v>
      </c>
    </row>
    <row r="47" spans="10:13" ht="12.75">
      <c r="J47" s="20">
        <v>8</v>
      </c>
      <c r="K47" s="20" t="s">
        <v>149</v>
      </c>
      <c r="L47" s="25" t="s">
        <v>141</v>
      </c>
      <c r="M47" s="25">
        <f>2*15</f>
        <v>30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150</v>
      </c>
      <c r="L48" s="25" t="s">
        <v>141</v>
      </c>
      <c r="M48" s="45">
        <f>2*43</f>
        <v>86</v>
      </c>
    </row>
    <row r="49" spans="1:13" ht="12.75">
      <c r="A49" t="s">
        <v>12</v>
      </c>
      <c r="F49" s="11">
        <f>6308*1.302</f>
        <v>8213.016</v>
      </c>
      <c r="J49" s="20">
        <v>10</v>
      </c>
      <c r="K49" s="20" t="s">
        <v>154</v>
      </c>
      <c r="L49" s="25" t="s">
        <v>155</v>
      </c>
      <c r="M49" s="25">
        <f>3*6775.83</f>
        <v>20327.489999999998</v>
      </c>
    </row>
    <row r="50" spans="1:13" ht="12.75">
      <c r="A50" s="6" t="s">
        <v>15</v>
      </c>
      <c r="F50" s="11">
        <f>1664*1.302</f>
        <v>2166.5280000000002</v>
      </c>
      <c r="J50" s="20">
        <v>11</v>
      </c>
      <c r="K50" s="20" t="s">
        <v>156</v>
      </c>
      <c r="L50" s="25" t="s">
        <v>157</v>
      </c>
      <c r="M50" s="25">
        <f>10*45.55</f>
        <v>455.5</v>
      </c>
    </row>
    <row r="51" spans="1:13" ht="12.75">
      <c r="A51" s="56" t="s">
        <v>83</v>
      </c>
      <c r="B51" s="53"/>
      <c r="C51" s="53"/>
      <c r="D51" s="53"/>
      <c r="E51" s="55">
        <v>0</v>
      </c>
      <c r="F51" s="54">
        <f>E51*E33</f>
        <v>0</v>
      </c>
      <c r="J51" s="20">
        <v>12</v>
      </c>
      <c r="K51" s="20" t="s">
        <v>158</v>
      </c>
      <c r="L51" s="25" t="s">
        <v>147</v>
      </c>
      <c r="M51" s="45">
        <f>4*162.5</f>
        <v>650</v>
      </c>
    </row>
    <row r="52" spans="1:13" ht="12.75">
      <c r="A52" s="4" t="s">
        <v>34</v>
      </c>
      <c r="F52" s="32">
        <f>F49+F50+F51</f>
        <v>10379.544</v>
      </c>
      <c r="J52" s="20">
        <v>13</v>
      </c>
      <c r="K52" s="20" t="s">
        <v>159</v>
      </c>
      <c r="L52" s="25" t="s">
        <v>141</v>
      </c>
      <c r="M52" s="25">
        <f>2*4</f>
        <v>8</v>
      </c>
    </row>
    <row r="53" spans="1:13" ht="12.75">
      <c r="A53" s="4" t="s">
        <v>16</v>
      </c>
      <c r="J53" s="20">
        <v>14</v>
      </c>
      <c r="K53" s="20" t="s">
        <v>160</v>
      </c>
      <c r="L53" s="25" t="s">
        <v>147</v>
      </c>
      <c r="M53" s="45">
        <f>4*45</f>
        <v>180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 t="s">
        <v>161</v>
      </c>
      <c r="L54" s="25" t="s">
        <v>147</v>
      </c>
      <c r="M54" s="25">
        <f>4*81.43</f>
        <v>325.72</v>
      </c>
    </row>
    <row r="55" spans="1:13" ht="12.75">
      <c r="A55" t="s">
        <v>79</v>
      </c>
      <c r="B55">
        <v>828.6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16</v>
      </c>
      <c r="K55" s="20" t="s">
        <v>162</v>
      </c>
      <c r="L55" s="25" t="s">
        <v>147</v>
      </c>
      <c r="M55" s="25">
        <f>4*23</f>
        <v>92</v>
      </c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17</v>
      </c>
      <c r="K56" s="20" t="s">
        <v>163</v>
      </c>
      <c r="L56" s="25" t="s">
        <v>141</v>
      </c>
      <c r="M56" s="25">
        <f>2*27.75</f>
        <v>55.5</v>
      </c>
    </row>
    <row r="57" spans="1:13" ht="12.75">
      <c r="A57" s="4" t="s">
        <v>18</v>
      </c>
      <c r="B57" s="4"/>
      <c r="J57" s="20">
        <v>18</v>
      </c>
      <c r="K57" s="20" t="s">
        <v>164</v>
      </c>
      <c r="L57" s="25" t="s">
        <v>139</v>
      </c>
      <c r="M57" s="25">
        <f>2*114</f>
        <v>228</v>
      </c>
    </row>
    <row r="58" spans="1:13" ht="12.75">
      <c r="A58" t="s">
        <v>19</v>
      </c>
      <c r="C58" s="46">
        <v>294051</v>
      </c>
      <c r="D58">
        <v>224780.8</v>
      </c>
      <c r="E58">
        <v>3156.5</v>
      </c>
      <c r="F58" s="35">
        <f>C58/D58*E58</f>
        <v>4129.231595848044</v>
      </c>
      <c r="J58" s="20">
        <v>19</v>
      </c>
      <c r="K58" s="20" t="s">
        <v>166</v>
      </c>
      <c r="L58" s="25" t="s">
        <v>143</v>
      </c>
      <c r="M58" s="25">
        <v>442.09</v>
      </c>
    </row>
    <row r="59" spans="1:13" ht="12.75">
      <c r="A59" t="s">
        <v>20</v>
      </c>
      <c r="F59" s="35">
        <f>M20</f>
        <v>1263.7920808800004</v>
      </c>
      <c r="J59" s="20">
        <v>20</v>
      </c>
      <c r="K59" s="20" t="s">
        <v>167</v>
      </c>
      <c r="L59" s="25" t="s">
        <v>143</v>
      </c>
      <c r="M59" s="25">
        <v>6</v>
      </c>
    </row>
    <row r="60" spans="1:13" ht="12.75">
      <c r="A60" t="s">
        <v>21</v>
      </c>
      <c r="F60" s="11">
        <f>M36</f>
        <v>14601.144644224321</v>
      </c>
      <c r="J60" s="20">
        <v>21</v>
      </c>
      <c r="K60" s="20" t="s">
        <v>169</v>
      </c>
      <c r="L60" s="25" t="s">
        <v>143</v>
      </c>
      <c r="M60" s="25">
        <v>260</v>
      </c>
    </row>
    <row r="61" spans="1:13" ht="12.75">
      <c r="A61" t="s">
        <v>73</v>
      </c>
      <c r="F61" s="5">
        <f>0*600*1.302</f>
        <v>0</v>
      </c>
      <c r="J61" s="20">
        <v>22</v>
      </c>
      <c r="K61" s="20" t="s">
        <v>158</v>
      </c>
      <c r="L61" s="25" t="s">
        <v>143</v>
      </c>
      <c r="M61" s="25">
        <v>162.5</v>
      </c>
    </row>
    <row r="62" spans="1:13" ht="12.75">
      <c r="A62" t="s">
        <v>22</v>
      </c>
      <c r="F62" s="5">
        <f>M67</f>
        <v>27073.859999999997</v>
      </c>
      <c r="J62" s="20">
        <v>23</v>
      </c>
      <c r="K62" s="20" t="s">
        <v>171</v>
      </c>
      <c r="L62" s="25" t="s">
        <v>170</v>
      </c>
      <c r="M62" s="25">
        <f>8*11.6</f>
        <v>92.8</v>
      </c>
    </row>
    <row r="63" spans="1:13" ht="12.75">
      <c r="A63" t="s">
        <v>23</v>
      </c>
      <c r="F63" s="5"/>
      <c r="J63" s="20">
        <v>24</v>
      </c>
      <c r="K63" s="20" t="s">
        <v>174</v>
      </c>
      <c r="L63" s="25" t="s">
        <v>137</v>
      </c>
      <c r="M63" s="25">
        <f>6*204.6</f>
        <v>1227.6</v>
      </c>
    </row>
    <row r="64" spans="1:13" ht="12.75">
      <c r="A64" t="s">
        <v>24</v>
      </c>
      <c r="F64" s="5"/>
      <c r="J64" s="20">
        <v>25</v>
      </c>
      <c r="K64" s="20" t="s">
        <v>175</v>
      </c>
      <c r="L64" s="25" t="s">
        <v>176</v>
      </c>
      <c r="M64" s="25">
        <f>7*31.8</f>
        <v>222.6</v>
      </c>
    </row>
    <row r="65" spans="2:13" ht="12.75">
      <c r="B65">
        <v>3156.5</v>
      </c>
      <c r="C65" t="s">
        <v>13</v>
      </c>
      <c r="D65" s="11">
        <v>0.28</v>
      </c>
      <c r="E65" t="s">
        <v>14</v>
      </c>
      <c r="F65" s="5">
        <f>B65*D65</f>
        <v>883.82</v>
      </c>
      <c r="J65" s="20">
        <v>26</v>
      </c>
      <c r="K65" s="20" t="s">
        <v>177</v>
      </c>
      <c r="L65" s="25" t="s">
        <v>178</v>
      </c>
      <c r="M65" s="25">
        <v>18</v>
      </c>
    </row>
    <row r="66" spans="1:13" ht="12.75">
      <c r="A66" s="53" t="s">
        <v>78</v>
      </c>
      <c r="B66" s="53"/>
      <c r="C66" s="53"/>
      <c r="D66" s="54"/>
      <c r="E66" s="53"/>
      <c r="F66" s="55">
        <v>0</v>
      </c>
      <c r="J66" s="20">
        <v>27</v>
      </c>
      <c r="K66" s="20"/>
      <c r="L66" s="25"/>
      <c r="M66" s="25"/>
    </row>
    <row r="67" spans="1:13" ht="12.75">
      <c r="A67" s="53" t="s">
        <v>84</v>
      </c>
      <c r="B67" s="53"/>
      <c r="C67" s="53"/>
      <c r="D67" s="54">
        <v>0</v>
      </c>
      <c r="E67" s="53"/>
      <c r="F67" s="55">
        <f>D67*E33</f>
        <v>0</v>
      </c>
      <c r="J67" s="20"/>
      <c r="K67" s="20"/>
      <c r="L67" s="31" t="s">
        <v>65</v>
      </c>
      <c r="M67" s="28">
        <f>SUM(M40:M66)</f>
        <v>27073.859999999997</v>
      </c>
    </row>
    <row r="68" spans="1:6" ht="12.75">
      <c r="A68" s="4" t="s">
        <v>25</v>
      </c>
      <c r="B68" s="10"/>
      <c r="C68" s="10"/>
      <c r="F68" s="32">
        <f>SUM(F58:F67)</f>
        <v>47951.84832095236</v>
      </c>
    </row>
    <row r="69" ht="12.75">
      <c r="A69" s="4" t="s">
        <v>26</v>
      </c>
    </row>
    <row r="70" spans="1:6" ht="12.75">
      <c r="A70" t="s">
        <v>27</v>
      </c>
      <c r="B70">
        <v>3156.5</v>
      </c>
      <c r="C70" s="5" t="s">
        <v>13</v>
      </c>
      <c r="D70" s="5">
        <v>0.24</v>
      </c>
      <c r="E70" t="s">
        <v>14</v>
      </c>
      <c r="F70" s="11">
        <f>B70*D70</f>
        <v>757.56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3156.5</v>
      </c>
      <c r="C73" t="s">
        <v>13</v>
      </c>
      <c r="D73" s="11">
        <v>1.21</v>
      </c>
      <c r="E73" t="s">
        <v>14</v>
      </c>
      <c r="F73" s="11">
        <f>B73*D73</f>
        <v>3819.365</v>
      </c>
    </row>
    <row r="74" spans="1:6" ht="12.75">
      <c r="A74" s="4" t="s">
        <v>29</v>
      </c>
      <c r="F74" s="32">
        <f>F70+F73</f>
        <v>4576.924999999999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3156.5</v>
      </c>
      <c r="C77" t="s">
        <v>13</v>
      </c>
      <c r="D77" s="11">
        <v>2.52</v>
      </c>
      <c r="E77" t="s">
        <v>14</v>
      </c>
      <c r="F77" s="5">
        <f>B77*D77</f>
        <v>7954.38</v>
      </c>
    </row>
    <row r="78" spans="1:6" ht="12.75">
      <c r="A78" s="4" t="s">
        <v>32</v>
      </c>
      <c r="F78" s="8">
        <f>SUM(F77)</f>
        <v>7954.38</v>
      </c>
    </row>
    <row r="79" spans="1:6" ht="12.75">
      <c r="A79" s="57" t="s">
        <v>77</v>
      </c>
      <c r="B79" s="53"/>
      <c r="C79" s="53"/>
      <c r="D79" s="55">
        <v>0</v>
      </c>
      <c r="E79" s="53"/>
      <c r="F79" s="58">
        <f>D79*E33</f>
        <v>0</v>
      </c>
    </row>
    <row r="80" spans="1:6" ht="12.75">
      <c r="A80" s="1" t="s">
        <v>33</v>
      </c>
      <c r="B80" s="1"/>
      <c r="F80" s="32">
        <f>F52+F56+F68+F74+F78+F79</f>
        <v>70862.69732095237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4110.036444615237</v>
      </c>
      <c r="I81" s="7"/>
    </row>
    <row r="82" spans="1:9" ht="12.75">
      <c r="A82" s="1"/>
      <c r="B82" s="36" t="s">
        <v>127</v>
      </c>
      <c r="C82" s="36"/>
      <c r="D82" s="1"/>
      <c r="E82" s="51"/>
      <c r="F82" s="52">
        <v>1932</v>
      </c>
      <c r="I82" s="7"/>
    </row>
    <row r="83" spans="1:9" ht="12.75">
      <c r="A83" s="1"/>
      <c r="B83" s="36" t="s">
        <v>128</v>
      </c>
      <c r="C83" s="36"/>
      <c r="D83" s="1"/>
      <c r="E83" s="51"/>
      <c r="F83" s="52">
        <v>379.11</v>
      </c>
      <c r="I83" s="7"/>
    </row>
    <row r="84" spans="1:9" ht="12.75">
      <c r="A84" s="1"/>
      <c r="B84" s="36" t="s">
        <v>129</v>
      </c>
      <c r="C84" s="36"/>
      <c r="D84" s="1"/>
      <c r="E84" s="51"/>
      <c r="F84" s="52">
        <f>1771.05+371.45</f>
        <v>2142.5</v>
      </c>
      <c r="I84" s="7"/>
    </row>
    <row r="85" spans="1:6" ht="15">
      <c r="A85" s="12" t="s">
        <v>35</v>
      </c>
      <c r="B85" s="12"/>
      <c r="C85" s="12"/>
      <c r="D85" s="12"/>
      <c r="E85" s="12"/>
      <c r="F85" s="42">
        <f>F80+F81+F82+F83+F84</f>
        <v>79426.34376556761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133</v>
      </c>
    </row>
    <row r="87" spans="1:6" ht="12.75">
      <c r="A87" s="13"/>
      <c r="B87" s="39">
        <v>44501</v>
      </c>
      <c r="C87" s="40">
        <v>3967</v>
      </c>
      <c r="D87" s="43">
        <f>F44</f>
        <v>40590.28</v>
      </c>
      <c r="E87" s="43">
        <f>F85</f>
        <v>79426.34376556761</v>
      </c>
      <c r="F87" s="44">
        <f>C87+D87-E87</f>
        <v>-34869.06376556761</v>
      </c>
    </row>
    <row r="89" spans="1:6" ht="13.5" thickBot="1">
      <c r="A89" t="s">
        <v>111</v>
      </c>
      <c r="C89" s="49">
        <v>44136</v>
      </c>
      <c r="D89" s="8" t="s">
        <v>112</v>
      </c>
      <c r="E89" s="49">
        <v>44165</v>
      </c>
      <c r="F89" t="s">
        <v>113</v>
      </c>
    </row>
    <row r="90" spans="1:7" ht="13.5" thickBot="1">
      <c r="A90" t="s">
        <v>114</v>
      </c>
      <c r="F90" s="50">
        <f>E87</f>
        <v>79426.34376556761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2017-08-21T12:46:41Z</cp:lastPrinted>
  <dcterms:created xsi:type="dcterms:W3CDTF">2008-08-18T07:30:19Z</dcterms:created>
  <dcterms:modified xsi:type="dcterms:W3CDTF">2021-03-12T06:42:01Z</dcterms:modified>
  <cp:category/>
  <cp:version/>
  <cp:contentType/>
  <cp:contentStatus/>
</cp:coreProperties>
</file>