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<sst xmlns="http://schemas.openxmlformats.org/spreadsheetml/2006/main" count="200" uniqueCount="168">
  <si>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</si>
  <si>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</si>
  <si>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</si>
  <si>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</si>
  <si>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</si>
  <si>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</si>
  <si>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</si>
  <si>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</si>
  <si>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</si>
  <si>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</si>
  <si>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</si>
  <si>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</si>
  <si>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</si>
  <si>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</si>
  <si>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</si>
  <si>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</si>
  <si>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</si>
  <si>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</si>
  <si>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</si>
  <si>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</si>
  <si>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</si>
  <si>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</si>
  <si>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</si>
  <si>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</si>
  <si>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</si>
  <si>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</si>
  <si>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</si>
  <si>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</si>
  <si>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</si>
  <si>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</si>
  <si>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</si>
  <si>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</si>
  <si>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</si>
  <si>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</si>
  <si>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</si>
  <si>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</si>
  <si>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</si>
  <si>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</si>
  <si>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</si>
  <si>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</si>
  <si>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</si>
  <si>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</si>
  <si>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</si>
  <si>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</si>
  <si>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</si>
  <si>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</si>
  <si>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</si>
  <si>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</si>
  <si>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</si>
  <si>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</si>
  <si>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</si>
  <si>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</si>
  <si>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</si>
  <si>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</si>
  <si>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</si>
  <si>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</si>
  <si>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</si>
  <si>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</si>
  <si>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</si>
  <si>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</si>
  <si>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</si>
  <si>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</si>
  <si>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</si>
  <si>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</si>
  <si>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</si>
  <si>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</si>
  <si>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</si>
  <si>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</si>
  <si>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</si>
  <si>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</si>
  <si>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</si>
  <si>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</si>
  <si>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</si>
  <si>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</si>
  <si>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</si>
  <si>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</si>
  <si>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</si>
  <si>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</si>
  <si>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</si>
  <si>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</si>
  <si>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</si>
  <si>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</si>
  <si>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</si>
  <si>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</si>
  <si>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</si>
  <si>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</si>
  <si>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</si>
  <si>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</si>
  <si>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</si>
  <si>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</si>
  <si>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</si>
  <si>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</si>
  <si>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</si>
  <si>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</si>
  <si>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</si>
  <si>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</si>
  <si>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</si>
  <si>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</si>
  <si>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</si>
  <si>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</si>
  <si>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</si>
  <si>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</si>
  <si>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</si>
  <si>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</si>
  <si>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</si>
  <si>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</si>
  <si>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</si>
  <si>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</si>
  <si>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</si>
  <si>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</si>
  <si>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</si>
  <si>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</si>
  <si>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</si>
  <si>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</si>
  <si>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</si>
  <si>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</si>
  <si>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</si>
  <si>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</si>
  <si>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</si>
  <si>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</si>
  <si>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</si>
  <si>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</si>
  <si>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</si>
  <si>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</si>
  <si>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</si>
  <si>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</si>
  <si>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</si>
  <si>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</si>
  <si>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</si>
  <si>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</si>
  <si>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</si>
  <si>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</si>
  <si>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</si>
  <si>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</si>
  <si>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</si>
  <si>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</si>
  <si>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</si>
  <si>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декабря</t>
  </si>
  <si>
    <t>за   декабрь  2020 г.</t>
  </si>
  <si>
    <t>ост.на 01.01</t>
  </si>
  <si>
    <t>смена труб д 25 п.пр. (4мп) кв.48,52</t>
  </si>
  <si>
    <t>уст-ка гебо 25 (2шт) кв.48,52</t>
  </si>
  <si>
    <t>смена вентиля д 15 (1шт) кв.48,52</t>
  </si>
  <si>
    <t>труба д 25</t>
  </si>
  <si>
    <t>4мп</t>
  </si>
  <si>
    <t>гебо 25</t>
  </si>
  <si>
    <t>2шт</t>
  </si>
  <si>
    <t>3шт</t>
  </si>
  <si>
    <t>муфта комб.25</t>
  </si>
  <si>
    <t>переход 32/25</t>
  </si>
  <si>
    <t>тройник 25</t>
  </si>
  <si>
    <t>1шт</t>
  </si>
  <si>
    <t>муфта комб.20</t>
  </si>
  <si>
    <t>уголок 20</t>
  </si>
  <si>
    <t>вентиль д 15</t>
  </si>
  <si>
    <t>уст-ка хомута (1шт)</t>
  </si>
  <si>
    <t>хомут</t>
  </si>
  <si>
    <t>смена ламп дрв (1шт) п-д1</t>
  </si>
  <si>
    <t>лампа дрв</t>
  </si>
  <si>
    <t xml:space="preserve">смена ламп (1шт) </t>
  </si>
  <si>
    <t>лампа</t>
  </si>
  <si>
    <t>смена светильника (1шт) п-д3</t>
  </si>
  <si>
    <t>светильник</t>
  </si>
  <si>
    <t>саморез, дюбель</t>
  </si>
  <si>
    <t>по 2 шт.</t>
  </si>
  <si>
    <t>провод</t>
  </si>
  <si>
    <t>1мп</t>
  </si>
  <si>
    <t>сжим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</si>
</sst>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9">
      <selection activeCell="M55" sqref="M55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12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5">
        <f t="shared" si="0"/>
        <v>3028.0958769599997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21.86</v>
      </c>
      <c r="M20" s="33">
        <f>SUM(M6:M19)</f>
        <v>4558.827539280001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f>0.04*184.3</f>
        <v>7.372000000000001</v>
      </c>
      <c r="M24" s="32">
        <f aca="true" t="shared" si="1" ref="M24:M35">L24*160.174*1.302*1.15</f>
        <v>1768.0159246344</v>
      </c>
    </row>
    <row r="25" spans="1:13" ht="12.75">
      <c r="A25" t="s">
        <v>110</v>
      </c>
      <c r="J25" s="20">
        <v>2</v>
      </c>
      <c r="K25" s="20" t="s">
        <v>141</v>
      </c>
      <c r="L25" s="45">
        <f>1.03*2</f>
        <v>2.06</v>
      </c>
      <c r="M25" s="32">
        <f t="shared" si="1"/>
        <v>494.04677221199995</v>
      </c>
    </row>
    <row r="26" spans="1:13" ht="12.75">
      <c r="A26" t="s">
        <v>111</v>
      </c>
      <c r="J26" s="20">
        <v>3</v>
      </c>
      <c r="K26" s="20" t="s">
        <v>142</v>
      </c>
      <c r="L26" s="45">
        <v>0.81</v>
      </c>
      <c r="M26" s="32">
        <f t="shared" si="1"/>
        <v>194.261109462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155</v>
      </c>
      <c r="L27" s="45">
        <v>1.5</v>
      </c>
      <c r="M27" s="32">
        <f t="shared" si="1"/>
        <v>359.7427953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157</v>
      </c>
      <c r="L28" s="45">
        <v>0.139</v>
      </c>
      <c r="M28" s="32">
        <f t="shared" si="1"/>
        <v>33.336165697800006</v>
      </c>
    </row>
    <row r="29" spans="10:13" ht="12.75">
      <c r="J29" s="20">
        <v>6</v>
      </c>
      <c r="K29" s="20" t="s">
        <v>159</v>
      </c>
      <c r="L29" s="25">
        <v>0.07</v>
      </c>
      <c r="M29" s="32">
        <f t="shared" si="1"/>
        <v>16.787997114000003</v>
      </c>
    </row>
    <row r="30" spans="2:13" ht="12.75">
      <c r="B30" t="s">
        <v>0</v>
      </c>
      <c r="J30" s="20">
        <v>7</v>
      </c>
      <c r="K30" s="20" t="s">
        <v>161</v>
      </c>
      <c r="L30" s="45">
        <v>0.89</v>
      </c>
      <c r="M30" s="32">
        <f t="shared" si="1"/>
        <v>213.44739187800002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12.841000000000001</v>
      </c>
      <c r="M36" s="33">
        <f>SUM(M24:M35)</f>
        <v>3079.6381562982006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116718.54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117171.25</v>
      </c>
      <c r="J40" s="20">
        <v>1</v>
      </c>
      <c r="K40" s="20" t="s">
        <v>143</v>
      </c>
      <c r="L40" s="25" t="s">
        <v>144</v>
      </c>
      <c r="M40" s="45">
        <f>4*90</f>
        <v>360</v>
      </c>
    </row>
    <row r="41" spans="2:13" ht="12.75">
      <c r="B41" t="s">
        <v>8</v>
      </c>
      <c r="F41" s="9">
        <f>F40/F39</f>
        <v>1.003878646871354</v>
      </c>
      <c r="J41" s="20">
        <v>2</v>
      </c>
      <c r="K41" s="20" t="s">
        <v>145</v>
      </c>
      <c r="L41" s="25" t="s">
        <v>146</v>
      </c>
      <c r="M41" s="25">
        <f>2*773.47</f>
        <v>1546.94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148</v>
      </c>
      <c r="L42" s="25" t="s">
        <v>146</v>
      </c>
      <c r="M42" s="25">
        <f>2*106.37</f>
        <v>212.74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118876.25</v>
      </c>
      <c r="J43" s="20">
        <v>4</v>
      </c>
      <c r="K43" s="20" t="s">
        <v>149</v>
      </c>
      <c r="L43" s="25" t="s">
        <v>146</v>
      </c>
      <c r="M43" s="25">
        <f>2*102</f>
        <v>204</v>
      </c>
    </row>
    <row r="44" spans="10:13" ht="12.75">
      <c r="J44" s="20">
        <v>5</v>
      </c>
      <c r="K44" s="54" t="s">
        <v>150</v>
      </c>
      <c r="L44" s="25" t="s">
        <v>151</v>
      </c>
      <c r="M44" s="25">
        <v>8</v>
      </c>
    </row>
    <row r="45" spans="2:13" ht="12.75">
      <c r="B45" s="1" t="s">
        <v>10</v>
      </c>
      <c r="C45" s="1"/>
      <c r="J45" s="20">
        <v>6</v>
      </c>
      <c r="K45" s="20" t="s">
        <v>152</v>
      </c>
      <c r="L45" s="25" t="s">
        <v>146</v>
      </c>
      <c r="M45" s="25">
        <f>2*40.44</f>
        <v>80.88</v>
      </c>
    </row>
    <row r="46" spans="10:13" ht="12.75">
      <c r="J46" s="20">
        <v>7</v>
      </c>
      <c r="K46" s="20" t="s">
        <v>153</v>
      </c>
      <c r="L46" s="25" t="s">
        <v>147</v>
      </c>
      <c r="M46" s="25">
        <f>3*4</f>
        <v>12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154</v>
      </c>
      <c r="L47" s="25" t="s">
        <v>151</v>
      </c>
      <c r="M47" s="25">
        <v>304.57</v>
      </c>
    </row>
    <row r="48" spans="1:13" ht="12.75">
      <c r="A48" t="s">
        <v>12</v>
      </c>
      <c r="F48" s="11">
        <f>4191*1.302</f>
        <v>5456.682</v>
      </c>
      <c r="J48" s="20">
        <v>9</v>
      </c>
      <c r="K48" s="20" t="s">
        <v>156</v>
      </c>
      <c r="L48" s="25" t="s">
        <v>151</v>
      </c>
      <c r="M48" s="25">
        <v>864.8</v>
      </c>
    </row>
    <row r="49" spans="1:13" ht="12.75">
      <c r="A49" s="6" t="s">
        <v>15</v>
      </c>
      <c r="F49" s="11">
        <f>5060*1.302</f>
        <v>6588.12</v>
      </c>
      <c r="J49" s="20">
        <v>10</v>
      </c>
      <c r="K49" s="20" t="s">
        <v>158</v>
      </c>
      <c r="L49" s="25" t="s">
        <v>151</v>
      </c>
      <c r="M49" s="25">
        <v>330.14</v>
      </c>
    </row>
    <row r="50" spans="1:13" ht="12.75">
      <c r="A50" s="55" t="s">
        <v>86</v>
      </c>
      <c r="B50" s="46"/>
      <c r="C50" s="46"/>
      <c r="D50" s="46"/>
      <c r="E50" s="60">
        <v>0.94</v>
      </c>
      <c r="F50" s="61">
        <f>E50*E32</f>
        <v>5588.7699999999995</v>
      </c>
      <c r="J50" s="20">
        <v>11</v>
      </c>
      <c r="K50" s="20" t="s">
        <v>160</v>
      </c>
      <c r="L50" s="25" t="s">
        <v>151</v>
      </c>
      <c r="M50" s="25">
        <v>11.6</v>
      </c>
    </row>
    <row r="51" spans="1:13" ht="12.75">
      <c r="A51" s="4" t="s">
        <v>28</v>
      </c>
      <c r="F51" s="31">
        <f>F48+F49+F50</f>
        <v>17633.572</v>
      </c>
      <c r="J51" s="20">
        <v>12</v>
      </c>
      <c r="K51" s="20" t="s">
        <v>162</v>
      </c>
      <c r="L51" s="25" t="s">
        <v>151</v>
      </c>
      <c r="M51" s="25">
        <v>240.63</v>
      </c>
    </row>
    <row r="52" spans="1:13" ht="12.75">
      <c r="A52" s="4" t="s">
        <v>16</v>
      </c>
      <c r="J52" s="20">
        <v>13</v>
      </c>
      <c r="K52" s="20" t="s">
        <v>163</v>
      </c>
      <c r="L52" s="25" t="s">
        <v>164</v>
      </c>
      <c r="M52" s="25">
        <f>(2*0.65)+(2*0.57)</f>
        <v>2.44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 t="s">
        <v>165</v>
      </c>
      <c r="L53" s="25" t="s">
        <v>166</v>
      </c>
      <c r="M53" s="25">
        <v>7.6</v>
      </c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15</v>
      </c>
      <c r="K54" s="20" t="s">
        <v>167</v>
      </c>
      <c r="L54" s="25" t="s">
        <v>146</v>
      </c>
      <c r="M54" s="25">
        <f>2*43.29</f>
        <v>86.58</v>
      </c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4272.92</v>
      </c>
    </row>
    <row r="58" spans="1:6" ht="12.75">
      <c r="A58" s="58" t="s">
        <v>134</v>
      </c>
      <c r="B58" s="58"/>
      <c r="C58" s="58"/>
      <c r="D58" s="53"/>
      <c r="E58" s="46"/>
      <c r="F58" s="59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305312</v>
      </c>
      <c r="D61">
        <v>224780.6</v>
      </c>
      <c r="E61">
        <v>5945.5</v>
      </c>
      <c r="F61" s="34">
        <f>C61/D61*E61</f>
        <v>8075.574564708876</v>
      </c>
    </row>
    <row r="62" spans="1:6" ht="12.75">
      <c r="A62" t="s">
        <v>19</v>
      </c>
      <c r="F62" s="34">
        <f>M20</f>
        <v>4558.827539280001</v>
      </c>
    </row>
    <row r="63" spans="1:6" ht="12.75">
      <c r="A63" t="s">
        <v>20</v>
      </c>
      <c r="F63" s="11">
        <f>M36</f>
        <v>3079.6381562982006</v>
      </c>
    </row>
    <row r="64" spans="1:6" ht="12.75">
      <c r="A64" t="s">
        <v>75</v>
      </c>
      <c r="F64" s="5">
        <f>0*600*1.302</f>
        <v>0</v>
      </c>
    </row>
    <row r="65" spans="1:6" ht="12.75">
      <c r="A65" t="s">
        <v>21</v>
      </c>
      <c r="F65" s="11">
        <f>M57</f>
        <v>4272.92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0.43</v>
      </c>
      <c r="E68" t="s">
        <v>14</v>
      </c>
      <c r="F68" s="11">
        <f>B68*D68</f>
        <v>2556.565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22543.525260287075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1.58</v>
      </c>
      <c r="E76" t="s">
        <v>14</v>
      </c>
      <c r="F76" s="11">
        <f>B76*D76</f>
        <v>9393.890000000001</v>
      </c>
    </row>
    <row r="77" spans="1:6" ht="12.75">
      <c r="A77" s="4" t="s">
        <v>66</v>
      </c>
      <c r="F77" s="31">
        <f>F73+F76</f>
        <v>10820.810000000001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3.04</v>
      </c>
      <c r="E80" t="s">
        <v>14</v>
      </c>
      <c r="F80" s="11">
        <f>B80*D80</f>
        <v>18074.32</v>
      </c>
    </row>
    <row r="81" spans="1:9" ht="12.75">
      <c r="A81" s="4" t="s">
        <v>69</v>
      </c>
      <c r="F81" s="31">
        <f>SUM(F80)</f>
        <v>18074.32</v>
      </c>
      <c r="I81" s="7"/>
    </row>
    <row r="82" spans="1:6" ht="12.75">
      <c r="A82" s="56" t="s">
        <v>81</v>
      </c>
      <c r="B82" s="46"/>
      <c r="C82" s="46"/>
      <c r="D82" s="53">
        <v>2.12</v>
      </c>
      <c r="E82" s="46"/>
      <c r="F82" s="57">
        <f>D82*E32</f>
        <v>12604.460000000001</v>
      </c>
    </row>
    <row r="83" spans="1:6" ht="12.75">
      <c r="A83" s="1" t="s">
        <v>27</v>
      </c>
      <c r="B83" s="1"/>
      <c r="F83" s="31">
        <f>F51+F55+F59+F71+F77+F81+F82</f>
        <v>101098.28726028708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5863.70066109665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f>4245.98+805.82</f>
        <v>5051.799999999999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128237.55582138374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44531</v>
      </c>
      <c r="C90" s="40">
        <v>-90834</v>
      </c>
      <c r="D90" s="43">
        <f>F43</f>
        <v>118876.25</v>
      </c>
      <c r="E90" s="43">
        <f>F88</f>
        <v>128237.55582138374</v>
      </c>
      <c r="F90" s="44">
        <f>C90+D90-E90</f>
        <v>-100195.30582138374</v>
      </c>
    </row>
    <row r="92" spans="1:6" ht="13.5" thickBot="1">
      <c r="A92" t="s">
        <v>115</v>
      </c>
      <c r="C92" s="48">
        <v>44136</v>
      </c>
      <c r="D92" s="8" t="s">
        <v>116</v>
      </c>
      <c r="E92" s="48">
        <v>44165</v>
      </c>
      <c r="F92" t="s">
        <v>117</v>
      </c>
    </row>
    <row r="93" spans="1:7" ht="13.5" thickBot="1">
      <c r="A93" t="s">
        <v>118</v>
      </c>
      <c r="F93" s="49">
        <f>E90</f>
        <v>128237.55582138374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2021-03-23T07:55:27Z</dcterms:modified>
  <cp:category/>
  <cp:version/>
  <cp:contentType/>
  <cp:contentStatus/>
</cp:coreProperties>
</file>