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<sst xmlns="http://schemas.openxmlformats.org/spreadsheetml/2006/main" count="210" uniqueCount="177">
  <si>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</si>
  <si>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</si>
  <si>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</si>
  <si>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</si>
  <si>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</si>
  <si>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</si>
  <si>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</si>
  <si>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</si>
  <si>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</si>
  <si>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</si>
  <si>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</si>
  <si>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</si>
  <si>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</si>
  <si>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</si>
  <si>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</si>
  <si>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</si>
  <si>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</si>
  <si>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</si>
  <si>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</si>
  <si>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</si>
  <si>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</si>
  <si>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</si>
  <si>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</si>
  <si>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</si>
  <si>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</si>
  <si>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</si>
  <si>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</si>
  <si>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</si>
  <si>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</si>
  <si>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</si>
  <si>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</si>
  <si>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</si>
  <si>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</si>
  <si>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</si>
  <si>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</si>
  <si>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</si>
  <si>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</si>
  <si>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</si>
  <si>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</si>
  <si>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</si>
  <si>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</si>
  <si>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</si>
  <si>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</si>
  <si>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</si>
  <si>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</si>
  <si>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</si>
  <si>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</si>
  <si>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</si>
  <si>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</si>
  <si>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</si>
  <si>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</si>
  <si>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</si>
  <si>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</si>
  <si>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</si>
  <si>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</si>
  <si>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</si>
  <si>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</si>
  <si>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</si>
  <si>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</si>
  <si>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</si>
  <si>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</si>
  <si>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</si>
  <si>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</si>
  <si>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</si>
  <si>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</si>
  <si>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</si>
  <si>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</si>
  <si>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</si>
  <si>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</si>
  <si>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</si>
  <si>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</si>
  <si>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</si>
  <si>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</si>
  <si>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</si>
  <si>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</si>
  <si>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</si>
  <si>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</si>
  <si>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</si>
  <si>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</si>
  <si>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</si>
  <si>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</si>
  <si>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</si>
  <si>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</si>
  <si>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</si>
  <si>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</si>
  <si>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</si>
  <si>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</si>
  <si>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</si>
  <si>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</si>
  <si>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</si>
  <si>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</si>
  <si>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</si>
  <si>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</si>
  <si>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</si>
  <si>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</si>
  <si>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</si>
  <si>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</si>
  <si>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</si>
  <si>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</si>
  <si>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</si>
  <si>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</si>
  <si>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</si>
  <si>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</si>
  <si>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</si>
  <si>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</si>
  <si>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</si>
  <si>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</si>
  <si>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</si>
  <si>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</si>
  <si>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</si>
  <si>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</si>
  <si>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</si>
  <si>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</si>
  <si>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</si>
  <si>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</si>
  <si>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</si>
  <si>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</si>
  <si>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</si>
  <si>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</si>
  <si>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</si>
  <si>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</si>
  <si>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</si>
  <si>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</si>
  <si>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</si>
  <si>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</si>
  <si>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</si>
  <si>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</si>
  <si>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</si>
  <si>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</si>
  <si>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</si>
  <si>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</si>
  <si>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</si>
  <si>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января</t>
  </si>
  <si>
    <t>2020г.</t>
  </si>
  <si>
    <t>за   январь  2020 г.</t>
  </si>
  <si>
    <t>ост.на 01.02</t>
  </si>
  <si>
    <t>смена труб д 76 (10 мп) подвал</t>
  </si>
  <si>
    <t>смена труб д 32 п.пр. (4 мп) подвал</t>
  </si>
  <si>
    <t>смена вентиля д 25 (3шт) подвал</t>
  </si>
  <si>
    <t>смена труб д 20 м/пл (3мп) подвал</t>
  </si>
  <si>
    <t>смена вентиля д 15 (1шт) подвал</t>
  </si>
  <si>
    <t>устр-во врезки д.25,15 (4шт) подвал</t>
  </si>
  <si>
    <t>труба д 76</t>
  </si>
  <si>
    <t>10мп</t>
  </si>
  <si>
    <t>электроды</t>
  </si>
  <si>
    <t>2,5кг</t>
  </si>
  <si>
    <t>труба д 32 п.пр.</t>
  </si>
  <si>
    <t>4мп</t>
  </si>
  <si>
    <t>врезка 25</t>
  </si>
  <si>
    <t>3шт</t>
  </si>
  <si>
    <t>американка 32</t>
  </si>
  <si>
    <t>бочонок 25</t>
  </si>
  <si>
    <t>вентиль д 25</t>
  </si>
  <si>
    <t>уголок 32</t>
  </si>
  <si>
    <t>4шт</t>
  </si>
  <si>
    <t>муфта 32</t>
  </si>
  <si>
    <t>цанга 20</t>
  </si>
  <si>
    <t>2шт</t>
  </si>
  <si>
    <t>труба м/пласт 20</t>
  </si>
  <si>
    <t>3мп</t>
  </si>
  <si>
    <t>вентиль д 15</t>
  </si>
  <si>
    <t>1шт</t>
  </si>
  <si>
    <t>врезка 15</t>
  </si>
  <si>
    <t>диск</t>
  </si>
  <si>
    <t>проволока вязальная</t>
  </si>
  <si>
    <t>6мп</t>
  </si>
  <si>
    <t>смена замка (1шт) подвал</t>
  </si>
  <si>
    <t>замок</t>
  </si>
  <si>
    <t>смена патрона (1шт) п-д1</t>
  </si>
  <si>
    <t>патрон</t>
  </si>
  <si>
    <t>смена светильника (1шт) п-д1</t>
  </si>
  <si>
    <t>смена эл.провода (0,6мп) п-д1</t>
  </si>
  <si>
    <t>светильник</t>
  </si>
  <si>
    <t>эл.провод</t>
  </si>
  <si>
    <t>0,6мп</t>
  </si>
  <si>
    <t>смена ламп (1шт) п-д1</t>
  </si>
  <si>
    <t>лампа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</si>
</sst>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1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L6*126.87*1.302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10.26</v>
      </c>
      <c r="M11" s="48">
        <f t="shared" si="0"/>
        <v>1694.7954324000002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819.3163104000001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5.13</v>
      </c>
      <c r="M16" s="48">
        <f t="shared" si="0"/>
        <v>847.3977162000001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222.99939900000004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82.59237</v>
      </c>
    </row>
    <row r="20" spans="1:13" ht="12.75">
      <c r="A20" t="s">
        <v>109</v>
      </c>
      <c r="J20" s="20"/>
      <c r="K20" s="27" t="s">
        <v>56</v>
      </c>
      <c r="L20" s="28">
        <f>SUM(L6:L19)</f>
        <v>22.2</v>
      </c>
      <c r="M20" s="34">
        <f>SUM(M6:M19)</f>
        <v>3667.101228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f>0.1*174.8</f>
        <v>17.48</v>
      </c>
      <c r="M24" s="33">
        <f>L24*126.87*1.302*1.15</f>
        <v>3320.54364348</v>
      </c>
    </row>
    <row r="25" spans="1:13" ht="12.75">
      <c r="A25" t="s">
        <v>113</v>
      </c>
      <c r="J25" s="35">
        <v>2</v>
      </c>
      <c r="K25" s="36" t="s">
        <v>137</v>
      </c>
      <c r="L25" s="53">
        <f>0.04*156.46</f>
        <v>6.258400000000001</v>
      </c>
      <c r="M25" s="33">
        <f>L25*126.87*1.302*1.15</f>
        <v>1188.8610033384</v>
      </c>
    </row>
    <row r="26" spans="1:13" ht="12.75">
      <c r="A26" t="s">
        <v>114</v>
      </c>
      <c r="J26" s="35">
        <v>3</v>
      </c>
      <c r="K26" s="36" t="s">
        <v>141</v>
      </c>
      <c r="L26" s="53">
        <f>4*4.46</f>
        <v>17.84</v>
      </c>
      <c r="M26" s="33">
        <f>L26*126.87*1.302*1.15</f>
        <v>3388.9301258399996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 t="s">
        <v>138</v>
      </c>
      <c r="L27" s="53">
        <f>1.03*3</f>
        <v>3.09</v>
      </c>
      <c r="M27" s="33">
        <f>L27*126.87*1.302*1.15</f>
        <v>586.98397359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139</v>
      </c>
      <c r="L28" s="23">
        <f>3*1.55</f>
        <v>4.65</v>
      </c>
      <c r="M28" s="33">
        <f aca="true" t="shared" si="1" ref="M28:M34">L28*126.87*1.302*1.15</f>
        <v>883.32539715</v>
      </c>
    </row>
    <row r="29" spans="1:13" ht="12.75">
      <c r="A29" t="s">
        <v>117</v>
      </c>
      <c r="B29" s="1"/>
      <c r="C29" s="8"/>
      <c r="D29" s="8"/>
      <c r="J29" s="35">
        <v>6</v>
      </c>
      <c r="K29" s="36" t="s">
        <v>140</v>
      </c>
      <c r="L29" s="23">
        <v>0.81</v>
      </c>
      <c r="M29" s="33">
        <f t="shared" si="1"/>
        <v>153.86958531000002</v>
      </c>
    </row>
    <row r="30" spans="10:13" ht="12.75">
      <c r="J30" s="35">
        <v>7</v>
      </c>
      <c r="K30" s="36" t="s">
        <v>166</v>
      </c>
      <c r="L30" s="23">
        <v>1.07</v>
      </c>
      <c r="M30" s="33">
        <f t="shared" si="1"/>
        <v>203.25982256999998</v>
      </c>
    </row>
    <row r="31" spans="2:13" ht="12.75">
      <c r="B31" t="s">
        <v>0</v>
      </c>
      <c r="J31" s="35">
        <v>8</v>
      </c>
      <c r="K31" s="36" t="s">
        <v>168</v>
      </c>
      <c r="L31" s="23">
        <v>0.396</v>
      </c>
      <c r="M31" s="33">
        <f t="shared" si="1"/>
        <v>75.225130596</v>
      </c>
    </row>
    <row r="32" spans="10:13" ht="12.75">
      <c r="J32" s="35">
        <v>9</v>
      </c>
      <c r="K32" s="36" t="s">
        <v>170</v>
      </c>
      <c r="L32" s="23">
        <v>0.896</v>
      </c>
      <c r="M32" s="33">
        <f t="shared" si="1"/>
        <v>170.20635609599998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 t="s">
        <v>171</v>
      </c>
      <c r="L33" s="23">
        <f>0.6*19</f>
        <v>11.4</v>
      </c>
      <c r="M33" s="33">
        <f t="shared" si="1"/>
        <v>2165.5719414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 t="s">
        <v>175</v>
      </c>
      <c r="L34" s="23">
        <v>0.071</v>
      </c>
      <c r="M34" s="33">
        <f t="shared" si="1"/>
        <v>13.487334020999997</v>
      </c>
    </row>
    <row r="35" spans="1:13" ht="12.75">
      <c r="A35" t="s">
        <v>3</v>
      </c>
      <c r="J35" s="20"/>
      <c r="K35" s="30" t="s">
        <v>56</v>
      </c>
      <c r="L35" s="34">
        <f>SUM(L24:L34)</f>
        <v>63.961400000000005</v>
      </c>
      <c r="M35" s="34">
        <f>SUM(M24:M34)</f>
        <v>12150.264313391399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142</v>
      </c>
      <c r="L39" s="25" t="s">
        <v>143</v>
      </c>
      <c r="M39" s="25">
        <f>10*6.52</f>
        <v>65.19999999999999</v>
      </c>
    </row>
    <row r="40" spans="1:13" ht="12.75">
      <c r="A40" s="2" t="s">
        <v>6</v>
      </c>
      <c r="F40" s="11">
        <v>51630.67</v>
      </c>
      <c r="J40" s="20">
        <v>2</v>
      </c>
      <c r="K40" s="20" t="s">
        <v>144</v>
      </c>
      <c r="L40" s="25" t="s">
        <v>145</v>
      </c>
      <c r="M40" s="25">
        <f>2.5*167.6</f>
        <v>419</v>
      </c>
    </row>
    <row r="41" spans="1:13" ht="12.75">
      <c r="A41" t="s">
        <v>7</v>
      </c>
      <c r="F41" s="5">
        <v>44768.23</v>
      </c>
      <c r="J41" s="20">
        <v>3</v>
      </c>
      <c r="K41" s="20" t="s">
        <v>146</v>
      </c>
      <c r="L41" s="25" t="s">
        <v>147</v>
      </c>
      <c r="M41" s="25">
        <f>4*250</f>
        <v>1000</v>
      </c>
    </row>
    <row r="42" spans="2:13" ht="12.75">
      <c r="B42" t="s">
        <v>8</v>
      </c>
      <c r="F42" s="9">
        <f>F41/F40</f>
        <v>0.8670859781598806</v>
      </c>
      <c r="J42" s="20">
        <v>4</v>
      </c>
      <c r="K42" s="20" t="s">
        <v>148</v>
      </c>
      <c r="L42" s="25" t="s">
        <v>149</v>
      </c>
      <c r="M42" s="25">
        <f>3*46.14</f>
        <v>138.42000000000002</v>
      </c>
    </row>
    <row r="43" spans="1:13" ht="24.75" customHeight="1">
      <c r="A43" s="66" t="s">
        <v>131</v>
      </c>
      <c r="B43" s="66"/>
      <c r="C43" s="66"/>
      <c r="D43" s="66"/>
      <c r="E43" s="56"/>
      <c r="F43" s="11">
        <f>400+250+400+(920.3*12.8)</f>
        <v>12829.84</v>
      </c>
      <c r="J43" s="20">
        <v>5</v>
      </c>
      <c r="K43" s="20" t="s">
        <v>150</v>
      </c>
      <c r="L43" s="25" t="s">
        <v>149</v>
      </c>
      <c r="M43" s="25">
        <f>3*198.67</f>
        <v>596.01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57598.07000000001</v>
      </c>
      <c r="J44" s="20">
        <v>6</v>
      </c>
      <c r="K44" s="20" t="s">
        <v>151</v>
      </c>
      <c r="L44" s="25" t="s">
        <v>149</v>
      </c>
      <c r="M44" s="25">
        <f>3*18.7</f>
        <v>56.099999999999994</v>
      </c>
    </row>
    <row r="45" spans="10:13" ht="12.75">
      <c r="J45" s="20">
        <v>7</v>
      </c>
      <c r="K45" s="20" t="s">
        <v>152</v>
      </c>
      <c r="L45" s="25" t="s">
        <v>149</v>
      </c>
      <c r="M45" s="25">
        <f>3*486.33</f>
        <v>1458.99</v>
      </c>
    </row>
    <row r="46" spans="2:13" ht="12.75">
      <c r="B46" s="1" t="s">
        <v>10</v>
      </c>
      <c r="C46" s="1"/>
      <c r="J46" s="20">
        <v>8</v>
      </c>
      <c r="K46" s="20" t="s">
        <v>153</v>
      </c>
      <c r="L46" s="25" t="s">
        <v>154</v>
      </c>
      <c r="M46" s="25">
        <f>4*18</f>
        <v>72</v>
      </c>
    </row>
    <row r="47" spans="10:13" ht="12.75">
      <c r="J47" s="20">
        <v>9</v>
      </c>
      <c r="K47" s="57" t="s">
        <v>155</v>
      </c>
      <c r="L47" s="25" t="s">
        <v>149</v>
      </c>
      <c r="M47" s="25">
        <f>3*58</f>
        <v>174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156</v>
      </c>
      <c r="L48" s="25" t="s">
        <v>157</v>
      </c>
      <c r="M48" s="25">
        <f>2*162.51</f>
        <v>325.02</v>
      </c>
    </row>
    <row r="49" spans="1:13" ht="12.75">
      <c r="A49" t="s">
        <v>12</v>
      </c>
      <c r="F49" s="11">
        <f>7436*1.302</f>
        <v>9681.672</v>
      </c>
      <c r="J49" s="20">
        <v>11</v>
      </c>
      <c r="K49" s="20" t="s">
        <v>158</v>
      </c>
      <c r="L49" s="25" t="s">
        <v>159</v>
      </c>
      <c r="M49" s="25">
        <f>3*101</f>
        <v>303</v>
      </c>
    </row>
    <row r="50" spans="1:13" ht="12.75">
      <c r="A50" s="6" t="s">
        <v>15</v>
      </c>
      <c r="F50" s="11">
        <f>2000*1.302</f>
        <v>2604</v>
      </c>
      <c r="J50" s="20">
        <v>12</v>
      </c>
      <c r="K50" s="20" t="s">
        <v>160</v>
      </c>
      <c r="L50" s="25" t="s">
        <v>161</v>
      </c>
      <c r="M50" s="25">
        <v>288.89</v>
      </c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 t="s">
        <v>162</v>
      </c>
      <c r="L51" s="25" t="s">
        <v>161</v>
      </c>
      <c r="M51" s="25">
        <f>30.57</f>
        <v>30.57</v>
      </c>
    </row>
    <row r="52" spans="1:13" ht="12.75">
      <c r="A52" s="4" t="s">
        <v>74</v>
      </c>
      <c r="F52" s="32">
        <f>F49+F50+F51</f>
        <v>12285.672</v>
      </c>
      <c r="J52" s="20">
        <v>14</v>
      </c>
      <c r="K52" s="20" t="s">
        <v>163</v>
      </c>
      <c r="L52" s="25" t="s">
        <v>149</v>
      </c>
      <c r="M52" s="25">
        <f>3*23.31</f>
        <v>69.92999999999999</v>
      </c>
    </row>
    <row r="53" spans="1:13" ht="12.75">
      <c r="A53" s="4" t="s">
        <v>16</v>
      </c>
      <c r="F53" t="s">
        <v>73</v>
      </c>
      <c r="J53" s="20">
        <v>15</v>
      </c>
      <c r="K53" s="20" t="s">
        <v>164</v>
      </c>
      <c r="L53" s="25" t="s">
        <v>165</v>
      </c>
      <c r="M53" s="25">
        <f>6*10</f>
        <v>60</v>
      </c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 t="s">
        <v>167</v>
      </c>
      <c r="L54" s="25" t="s">
        <v>161</v>
      </c>
      <c r="M54" s="25">
        <v>314</v>
      </c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 t="s">
        <v>169</v>
      </c>
      <c r="L55" s="25" t="s">
        <v>161</v>
      </c>
      <c r="M55" s="25">
        <v>17.67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 t="s">
        <v>172</v>
      </c>
      <c r="L56" s="25" t="s">
        <v>161</v>
      </c>
      <c r="M56" s="25">
        <v>296.94</v>
      </c>
    </row>
    <row r="57" spans="1:13" ht="12.75">
      <c r="A57" s="4" t="s">
        <v>18</v>
      </c>
      <c r="B57" s="4"/>
      <c r="J57" s="20">
        <v>19</v>
      </c>
      <c r="K57" s="20" t="s">
        <v>173</v>
      </c>
      <c r="L57" s="25" t="s">
        <v>174</v>
      </c>
      <c r="M57" s="25">
        <f>0.6*5.6</f>
        <v>3.36</v>
      </c>
    </row>
    <row r="58" spans="1:13" ht="12.75">
      <c r="A58" t="s">
        <v>19</v>
      </c>
      <c r="C58" s="49">
        <v>240839</v>
      </c>
      <c r="D58">
        <v>229360</v>
      </c>
      <c r="E58">
        <v>3654.2</v>
      </c>
      <c r="F58" s="37">
        <f>C58/D58*E58</f>
        <v>3837.085253749564</v>
      </c>
      <c r="J58" s="20">
        <v>20</v>
      </c>
      <c r="K58" s="20" t="s">
        <v>176</v>
      </c>
      <c r="L58" s="25" t="s">
        <v>161</v>
      </c>
      <c r="M58" s="25">
        <v>16</v>
      </c>
    </row>
    <row r="59" spans="1:13" ht="14.25" customHeight="1">
      <c r="A59" t="s">
        <v>20</v>
      </c>
      <c r="F59" s="37">
        <f>M20</f>
        <v>3667.101228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12150.264313391399</v>
      </c>
      <c r="J60" s="20"/>
      <c r="K60" s="20"/>
      <c r="L60" s="31" t="s">
        <v>63</v>
      </c>
      <c r="M60" s="28">
        <f>SUM(M39:M59)</f>
        <v>5705.099999999999</v>
      </c>
    </row>
    <row r="61" spans="1:6" ht="12.75">
      <c r="A61" t="s">
        <v>70</v>
      </c>
      <c r="F61" s="5">
        <f>0*600*30.2%</f>
        <v>0</v>
      </c>
    </row>
    <row r="62" spans="1:6" ht="12.75">
      <c r="A62" t="s">
        <v>22</v>
      </c>
      <c r="F62" s="5">
        <f>M60</f>
        <v>5705.099999999999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0.17</v>
      </c>
      <c r="E65" t="s">
        <v>14</v>
      </c>
      <c r="F65" s="11">
        <f>B65*D65</f>
        <v>621.5200000000001</v>
      </c>
    </row>
    <row r="66" spans="1:6" ht="12.75">
      <c r="A66" s="64" t="s">
        <v>76</v>
      </c>
      <c r="B66" s="64"/>
      <c r="C66" s="64"/>
      <c r="D66" s="65"/>
      <c r="E66" s="64"/>
      <c r="F66" s="65">
        <v>1701.67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27682.740795140962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0.23</v>
      </c>
      <c r="E70" t="s">
        <v>14</v>
      </c>
      <c r="F70" s="11">
        <f>B70*D70</f>
        <v>840.88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1.03</v>
      </c>
      <c r="E73" t="s">
        <v>14</v>
      </c>
      <c r="F73" s="11">
        <f>B73*D73</f>
        <v>3765.6800000000003</v>
      </c>
    </row>
    <row r="74" spans="1:6" ht="12.75">
      <c r="A74" s="4" t="s">
        <v>29</v>
      </c>
      <c r="F74" s="32">
        <f>F70+F73</f>
        <v>4606.56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</v>
      </c>
      <c r="E77" t="s">
        <v>14</v>
      </c>
      <c r="F77" s="11">
        <f>B77*D77</f>
        <v>7312</v>
      </c>
    </row>
    <row r="78" spans="1:6" ht="12.75">
      <c r="A78" s="4" t="s">
        <v>31</v>
      </c>
      <c r="F78" s="32">
        <f>SUM(F77)</f>
        <v>7312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51886.97279514096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3009.444422118175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2543.8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57732.40721725914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43831</v>
      </c>
      <c r="C87" s="42">
        <v>53704</v>
      </c>
      <c r="D87" s="45">
        <f>F44</f>
        <v>57598.07000000001</v>
      </c>
      <c r="E87" s="45">
        <f>F85</f>
        <v>57732.40721725914</v>
      </c>
      <c r="F87" s="46">
        <f>C87+D87-E87</f>
        <v>53569.66278274087</v>
      </c>
    </row>
    <row r="89" spans="1:6" ht="13.5" thickBot="1">
      <c r="A89" t="s">
        <v>86</v>
      </c>
      <c r="C89" s="51">
        <v>43831</v>
      </c>
      <c r="D89" s="8" t="s">
        <v>87</v>
      </c>
      <c r="E89" s="51">
        <v>43861</v>
      </c>
      <c r="F89" t="s">
        <v>88</v>
      </c>
    </row>
    <row r="90" spans="1:7" ht="13.5" thickBot="1">
      <c r="A90" t="s">
        <v>89</v>
      </c>
      <c r="F90" s="52">
        <f>E87</f>
        <v>57732.40721725914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2020-03-24T08:54:30Z</dcterms:modified>
  <cp:category/>
  <cp:version/>
  <cp:contentType/>
  <cp:contentStatus/>
</cp:coreProperties>
</file>