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<sst xmlns="http://schemas.openxmlformats.org/spreadsheetml/2006/main" count="174" uniqueCount="148">
  <si>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</si>
  <si>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</si>
  <si>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</si>
  <si>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</si>
  <si>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</si>
  <si>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</si>
  <si>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</si>
  <si>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</si>
  <si>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</si>
  <si>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</si>
  <si>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</si>
  <si>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</si>
  <si>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</si>
  <si>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</si>
  <si>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</si>
  <si>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</si>
  <si>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</si>
  <si>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</si>
  <si>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</si>
  <si>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</si>
  <si>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</si>
  <si>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</si>
  <si>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</si>
  <si>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</si>
  <si>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</si>
  <si>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</si>
  <si>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</si>
  <si>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</si>
  <si>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</si>
  <si>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</si>
  <si>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</si>
  <si>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</si>
  <si>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</si>
  <si>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</si>
  <si>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</si>
  <si>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</si>
  <si>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</si>
  <si>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</si>
  <si>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</si>
  <si>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</si>
  <si>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</si>
  <si>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</si>
  <si>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</si>
  <si>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</si>
  <si>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</si>
  <si>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</si>
  <si>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</si>
  <si>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</si>
  <si>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</si>
  <si>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</si>
  <si>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</si>
  <si>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</si>
  <si>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</si>
  <si>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</si>
  <si>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</si>
  <si>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</si>
  <si>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</si>
  <si>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</si>
  <si>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</si>
  <si>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</si>
  <si>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</si>
  <si>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</si>
  <si>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</si>
  <si>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</si>
  <si>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</si>
  <si>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</si>
  <si>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</si>
  <si>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</si>
  <si>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</si>
  <si>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</si>
  <si>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</si>
  <si>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</si>
  <si>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</si>
  <si>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</si>
  <si>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</si>
  <si>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</si>
  <si>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</si>
  <si>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</si>
  <si>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</si>
  <si>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</si>
  <si>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</si>
  <si>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</si>
  <si>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</si>
  <si>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</si>
  <si>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</si>
  <si>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</si>
  <si>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</si>
  <si>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</si>
  <si>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</si>
  <si>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</si>
  <si>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</si>
  <si>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</si>
  <si>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</si>
  <si>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</si>
  <si>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</si>
  <si>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</si>
  <si>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</si>
  <si>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</si>
  <si>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</si>
  <si>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</si>
  <si>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</si>
  <si>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</si>
  <si>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</si>
  <si>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</si>
  <si>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</si>
  <si>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</si>
  <si>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</si>
  <si>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</si>
  <si>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</si>
  <si>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</si>
  <si>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</si>
  <si>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</si>
  <si>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</si>
  <si>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</si>
  <si>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</si>
  <si>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</si>
  <si>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</si>
  <si>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</si>
  <si>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</si>
  <si>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</si>
  <si>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</si>
  <si>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</si>
  <si>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</si>
  <si>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</si>
  <si>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</si>
  <si>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</si>
  <si>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</si>
  <si>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</si>
  <si>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</si>
  <si>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</si>
  <si>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3.  Материалы, спецодежда и инвентарь</t>
  </si>
  <si>
    <t>2020г.</t>
  </si>
  <si>
    <t>сентября</t>
  </si>
  <si>
    <t>за   сентябрь  2020 г.</t>
  </si>
  <si>
    <t>ост.на 01.10</t>
  </si>
  <si>
    <t>31.09.2020</t>
  </si>
  <si>
    <t>ремонт пола в тамбуре</t>
  </si>
  <si>
    <t>доска</t>
  </si>
  <si>
    <t>1шт</t>
  </si>
  <si>
    <t>саморезы</t>
  </si>
  <si>
    <t>50шт</t>
  </si>
  <si>
    <t>смена ламп (12шт) п-д2,1,3.</t>
  </si>
  <si>
    <t>лампа</t>
  </si>
  <si>
    <t>12шт</t>
  </si>
  <si>
    <t>смена выключателя (1шт) п-д3</t>
  </si>
  <si>
    <t>выключатель</t>
  </si>
  <si>
    <t>4шт</t>
  </si>
  <si>
    <t>дюбель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</si>
</sst>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1">
      <selection activeCell="C57" sqref="C57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1.87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83</v>
      </c>
      <c r="D1" s="8">
        <v>9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2.5</v>
      </c>
      <c r="M6" s="44">
        <f>L6*160.174*1.302</f>
        <v>521.3663700000001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89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4">
        <f t="shared" si="0"/>
        <v>281.53783980000003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125</v>
      </c>
      <c r="J20" s="20"/>
      <c r="K20" s="27" t="s">
        <v>58</v>
      </c>
      <c r="L20" s="28">
        <f>SUM(L6:L19)</f>
        <v>4.35</v>
      </c>
      <c r="M20" s="33">
        <f>SUM(M6:M19)</f>
        <v>907.1774838000001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4">
        <v>1.3</v>
      </c>
      <c r="M24" s="32">
        <f>L24*160.174*1.302*1.15</f>
        <v>311.77708925999997</v>
      </c>
    </row>
    <row r="25" spans="1:13" ht="12.75">
      <c r="A25" t="s">
        <v>105</v>
      </c>
      <c r="J25" s="20">
        <v>2</v>
      </c>
      <c r="K25" s="20" t="s">
        <v>141</v>
      </c>
      <c r="L25" s="44">
        <f>0.12*7.1</f>
        <v>0.852</v>
      </c>
      <c r="M25" s="32">
        <f aca="true" t="shared" si="1" ref="M25:M37">L25*160.174*1.302*1.15</f>
        <v>204.33390773039997</v>
      </c>
    </row>
    <row r="26" spans="1:13" ht="12.75">
      <c r="A26" t="s">
        <v>106</v>
      </c>
      <c r="J26" s="20">
        <v>3</v>
      </c>
      <c r="K26" s="20" t="s">
        <v>144</v>
      </c>
      <c r="L26" s="44">
        <v>0.24</v>
      </c>
      <c r="M26" s="32">
        <f t="shared" si="1"/>
        <v>57.558847248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2.3920000000000003</v>
      </c>
      <c r="M38" s="33">
        <f>SUM(M24:M37)</f>
        <v>573.6698442384</v>
      </c>
    </row>
    <row r="39" spans="1:11" ht="12.75">
      <c r="A39" s="2" t="s">
        <v>6</v>
      </c>
      <c r="F39" s="11">
        <v>42421.5</v>
      </c>
      <c r="K39" s="1" t="s">
        <v>62</v>
      </c>
    </row>
    <row r="40" spans="1:13" ht="12.75">
      <c r="A40" t="s">
        <v>7</v>
      </c>
      <c r="F40" s="5">
        <v>44003.75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1.0372983039260752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129</v>
      </c>
      <c r="F42" s="11">
        <f>250+400+250+(40.9*15)+105</f>
        <v>1618.5</v>
      </c>
      <c r="J42" s="20">
        <v>1</v>
      </c>
      <c r="K42" s="20" t="s">
        <v>137</v>
      </c>
      <c r="L42" s="25" t="s">
        <v>138</v>
      </c>
      <c r="M42" s="44">
        <v>320.03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45622.25</v>
      </c>
      <c r="J43" s="20">
        <v>2</v>
      </c>
      <c r="K43" s="20" t="s">
        <v>139</v>
      </c>
      <c r="L43" s="25" t="s">
        <v>140</v>
      </c>
      <c r="M43" s="25">
        <f>50*0.75</f>
        <v>37.5</v>
      </c>
    </row>
    <row r="44" spans="10:13" ht="12.75">
      <c r="J44" s="20">
        <v>3</v>
      </c>
      <c r="K44" s="20" t="s">
        <v>142</v>
      </c>
      <c r="L44" s="25" t="s">
        <v>143</v>
      </c>
      <c r="M44" s="25">
        <f>12*11.7</f>
        <v>140.39999999999998</v>
      </c>
    </row>
    <row r="45" spans="2:13" ht="12.75">
      <c r="B45" s="1" t="s">
        <v>10</v>
      </c>
      <c r="C45" s="1"/>
      <c r="J45" s="20">
        <v>4</v>
      </c>
      <c r="K45" s="20" t="s">
        <v>145</v>
      </c>
      <c r="L45" s="25" t="s">
        <v>138</v>
      </c>
      <c r="M45" s="25">
        <v>74.4</v>
      </c>
    </row>
    <row r="46" spans="10:13" ht="12.75">
      <c r="J46" s="20">
        <v>5</v>
      </c>
      <c r="K46" s="20" t="s">
        <v>139</v>
      </c>
      <c r="L46" s="25" t="s">
        <v>146</v>
      </c>
      <c r="M46" s="25">
        <f>4*0.75</f>
        <v>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147</v>
      </c>
      <c r="L47" s="25" t="s">
        <v>146</v>
      </c>
      <c r="M47" s="25">
        <f>4*0.56</f>
        <v>2.24</v>
      </c>
    </row>
    <row r="48" spans="1:13" ht="12.75">
      <c r="A48" t="s">
        <v>12</v>
      </c>
      <c r="F48" s="11">
        <f>6097.52*1.302</f>
        <v>7938.971040000001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2080*1.302</f>
        <v>2708.1600000000003</v>
      </c>
      <c r="J49" s="20">
        <v>8</v>
      </c>
      <c r="K49" s="20"/>
      <c r="L49" s="25"/>
      <c r="M49" s="25"/>
    </row>
    <row r="50" spans="1:13" ht="12.75">
      <c r="A50" s="52" t="s">
        <v>130</v>
      </c>
      <c r="B50" s="53"/>
      <c r="C50" s="53"/>
      <c r="D50" s="53"/>
      <c r="E50" s="54">
        <v>0</v>
      </c>
      <c r="F50" s="54">
        <f>E50*E32</f>
        <v>0</v>
      </c>
      <c r="J50" s="20">
        <v>9</v>
      </c>
      <c r="K50" s="20"/>
      <c r="L50" s="25"/>
      <c r="M50" s="25"/>
    </row>
    <row r="51" spans="1:13" ht="12.75">
      <c r="A51" s="55" t="s">
        <v>34</v>
      </c>
      <c r="B51" s="53"/>
      <c r="C51" s="53"/>
      <c r="D51" s="53"/>
      <c r="E51" s="53"/>
      <c r="F51" s="56">
        <f>F48+F49+F50</f>
        <v>10647.131040000002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0.5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295302</v>
      </c>
      <c r="D57">
        <v>224780.6</v>
      </c>
      <c r="E57">
        <v>2803</v>
      </c>
      <c r="F57" s="34">
        <f>C57/D57*E57</f>
        <v>3682.397439992597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907.1774838000001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573.6698442384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577.5699999999999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0.43</v>
      </c>
      <c r="E64" t="s">
        <v>14</v>
      </c>
      <c r="F64" s="11">
        <f>B64*D64</f>
        <v>1205.29</v>
      </c>
      <c r="J64" s="20">
        <v>23</v>
      </c>
      <c r="K64" s="20"/>
      <c r="L64" s="25"/>
      <c r="M64" s="25"/>
    </row>
    <row r="65" spans="1:13" ht="12.75">
      <c r="A65" s="53" t="s">
        <v>82</v>
      </c>
      <c r="B65" s="53"/>
      <c r="C65" s="53"/>
      <c r="D65" s="57"/>
      <c r="E65" s="53"/>
      <c r="F65" s="57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6946.104768030998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577.5699999999999</v>
      </c>
    </row>
    <row r="68" spans="1:6" ht="12.75">
      <c r="A68" t="s">
        <v>27</v>
      </c>
      <c r="B68">
        <v>2803</v>
      </c>
      <c r="C68" t="s">
        <v>66</v>
      </c>
      <c r="D68" s="5">
        <v>0.24</v>
      </c>
      <c r="E68" t="s">
        <v>14</v>
      </c>
      <c r="F68" s="11">
        <f>B68*D68</f>
        <v>672.72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1.06</v>
      </c>
      <c r="E71" t="s">
        <v>14</v>
      </c>
      <c r="F71" s="11">
        <f>B71*D71</f>
        <v>2971.1800000000003</v>
      </c>
    </row>
    <row r="72" spans="1:6" ht="12.75">
      <c r="A72" s="4" t="s">
        <v>29</v>
      </c>
      <c r="F72" s="31">
        <f>F68+F71</f>
        <v>3643.9000000000005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2.58</v>
      </c>
      <c r="E75" t="s">
        <v>14</v>
      </c>
      <c r="F75" s="11">
        <f>B75*D75</f>
        <v>7231.74</v>
      </c>
    </row>
    <row r="76" spans="1:6" ht="12.75">
      <c r="A76" s="4" t="s">
        <v>32</v>
      </c>
      <c r="F76" s="8">
        <f>SUM(F75)</f>
        <v>7231.74</v>
      </c>
    </row>
    <row r="77" spans="1:6" ht="12.75">
      <c r="A77" s="55" t="s">
        <v>77</v>
      </c>
      <c r="B77" s="53"/>
      <c r="C77" s="53"/>
      <c r="D77" s="54">
        <v>0</v>
      </c>
      <c r="E77" s="53"/>
      <c r="F77" s="58">
        <f>D77*E32</f>
        <v>0</v>
      </c>
    </row>
    <row r="78" spans="1:6" ht="12.75">
      <c r="A78" s="1" t="s">
        <v>33</v>
      </c>
      <c r="B78" s="1"/>
      <c r="F78" s="31">
        <f>F51+F55+F66+F72+F76+F77</f>
        <v>28468.875808031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126</v>
      </c>
      <c r="C80" s="35"/>
      <c r="D80" s="1"/>
      <c r="E80" s="50"/>
      <c r="F80" s="51">
        <v>2012.5</v>
      </c>
    </row>
    <row r="81" spans="1:6" ht="12.75">
      <c r="A81" s="1"/>
      <c r="B81" s="35" t="s">
        <v>127</v>
      </c>
      <c r="C81" s="35"/>
      <c r="D81" s="1"/>
      <c r="E81" s="50"/>
      <c r="F81" s="51">
        <v>407.1</v>
      </c>
    </row>
    <row r="82" spans="1:6" ht="12.75">
      <c r="A82" s="1"/>
      <c r="B82" s="35" t="s">
        <v>128</v>
      </c>
      <c r="C82" s="35"/>
      <c r="D82" s="1"/>
      <c r="E82" s="50"/>
      <c r="F82" s="51">
        <f>2126.06+407.1</f>
        <v>2533.16</v>
      </c>
    </row>
    <row r="83" spans="1:6" ht="15">
      <c r="A83" s="12" t="s">
        <v>35</v>
      </c>
      <c r="B83" s="12"/>
      <c r="C83" s="12"/>
      <c r="D83" s="12"/>
      <c r="E83" s="12"/>
      <c r="F83" s="41">
        <f>F78+F79+F80+F81+F82</f>
        <v>33421.635808031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44075</v>
      </c>
      <c r="C85" s="39">
        <v>-967498</v>
      </c>
      <c r="D85" s="42">
        <f>F43</f>
        <v>45622.25</v>
      </c>
      <c r="E85" s="42">
        <f>F83</f>
        <v>33421.635808031</v>
      </c>
      <c r="F85" s="43">
        <f>C85+D85-E85</f>
        <v>-955297.385808031</v>
      </c>
    </row>
    <row r="87" spans="1:6" ht="13.5" thickBot="1">
      <c r="A87" t="s">
        <v>110</v>
      </c>
      <c r="C87" s="47">
        <v>44075</v>
      </c>
      <c r="D87" s="8" t="s">
        <v>111</v>
      </c>
      <c r="E87" s="47" t="s">
        <v>135</v>
      </c>
      <c r="F87" t="s">
        <v>112</v>
      </c>
    </row>
    <row r="88" spans="1:7" ht="13.5" thickBot="1">
      <c r="A88" t="s">
        <v>113</v>
      </c>
      <c r="F88" s="48">
        <f>E85</f>
        <v>33421.635808031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2020-09-12T14:11:00Z</cp:lastPrinted>
  <dcterms:created xsi:type="dcterms:W3CDTF">2008-08-18T07:30:19Z</dcterms:created>
  <dcterms:modified xsi:type="dcterms:W3CDTF">2021-01-22T11:16:39Z</dcterms:modified>
  <cp:category/>
  <cp:version/>
  <cp:contentType/>
  <cp:contentStatus/>
</cp:coreProperties>
</file>