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<sst xmlns="http://schemas.openxmlformats.org/spreadsheetml/2006/main" count="165" uniqueCount="142">
  <si>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</si>
  <si>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</si>
  <si>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</si>
  <si>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</si>
  <si>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</si>
  <si>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</si>
  <si>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</si>
  <si>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</si>
  <si>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</si>
  <si>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</si>
  <si>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</si>
  <si>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</si>
  <si>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</si>
  <si>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</si>
  <si>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</si>
  <si>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</si>
  <si>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</si>
  <si>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</si>
  <si>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</si>
  <si>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</si>
  <si>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</si>
  <si>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</si>
  <si>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</si>
  <si>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</si>
  <si>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</si>
  <si>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</si>
  <si>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</si>
  <si>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</si>
  <si>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</si>
  <si>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</si>
  <si>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</si>
  <si>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</si>
  <si>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</si>
  <si>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</si>
  <si>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</si>
  <si>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</si>
  <si>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</si>
  <si>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</si>
  <si>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</si>
  <si>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</si>
  <si>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</si>
  <si>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</si>
  <si>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</si>
  <si>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</si>
  <si>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</si>
  <si>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</si>
  <si>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</si>
  <si>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</si>
  <si>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</si>
  <si>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</si>
  <si>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</si>
  <si>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</si>
  <si>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</si>
  <si>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</si>
  <si>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</si>
  <si>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</si>
  <si>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</si>
  <si>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</si>
  <si>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</si>
  <si>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</si>
  <si>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</si>
  <si>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</si>
  <si>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</si>
  <si>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</si>
  <si>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</si>
  <si>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</si>
  <si>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</si>
  <si>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</si>
  <si>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</si>
  <si>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</si>
  <si>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</si>
  <si>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</si>
  <si>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</si>
  <si>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</si>
  <si>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</si>
  <si>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</si>
  <si>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</si>
  <si>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</si>
  <si>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</si>
  <si>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</si>
  <si>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</si>
  <si>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</si>
  <si>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</si>
  <si>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</si>
  <si>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</si>
  <si>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</si>
  <si>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</si>
  <si>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</si>
  <si>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</si>
  <si>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</si>
  <si>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</si>
  <si>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</si>
  <si>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</si>
  <si>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</si>
  <si>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</si>
  <si>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</si>
  <si>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</si>
  <si>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</si>
  <si>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</si>
  <si>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</si>
  <si>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</si>
  <si>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</si>
  <si>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</si>
  <si>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</si>
  <si>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</si>
  <si>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</si>
  <si>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</si>
  <si>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</si>
  <si>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</si>
  <si>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</si>
  <si>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</si>
  <si>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</si>
  <si>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</si>
  <si>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</si>
  <si>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</si>
  <si>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</si>
  <si>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</si>
  <si>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</si>
  <si>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</si>
  <si>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</si>
  <si>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</si>
  <si>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</si>
  <si>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</si>
  <si>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</si>
  <si>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</si>
  <si>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</si>
  <si>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</si>
  <si>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</si>
  <si>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</si>
  <si>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</si>
  <si>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</si>
  <si>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</si>
  <si>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2020г.</t>
  </si>
  <si>
    <t>декабря</t>
  </si>
  <si>
    <t>за   декабрь  2020 г.</t>
  </si>
  <si>
    <t>ост.на 01.01</t>
  </si>
  <si>
    <t xml:space="preserve">смена замка (2шт) </t>
  </si>
  <si>
    <t>замок</t>
  </si>
  <si>
    <t>2шт</t>
  </si>
  <si>
    <t xml:space="preserve">смена ламп (12шт) </t>
  </si>
  <si>
    <t>лампап</t>
  </si>
  <si>
    <t>12шт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</si>
</sst>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2.75">
      <c r="C2" s="1" t="s">
        <v>92</v>
      </c>
      <c r="D2" s="8">
        <v>12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0</v>
      </c>
      <c r="M11" s="48">
        <f t="shared" si="0"/>
        <v>0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1034.39087808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281.53783980000003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104.27327400000001</v>
      </c>
    </row>
    <row r="20" spans="1:13" ht="12.75">
      <c r="A20" t="s">
        <v>109</v>
      </c>
      <c r="J20" s="20"/>
      <c r="K20" s="27" t="s">
        <v>56</v>
      </c>
      <c r="L20" s="28">
        <f>SUM(L6:L19)</f>
        <v>6.8100000000000005</v>
      </c>
      <c r="M20" s="34">
        <f>SUM(M6:M19)</f>
        <v>1420.2019918800002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3">
        <f>1.07*2</f>
        <v>2.14</v>
      </c>
      <c r="M24" s="33">
        <f>L24*160.174*1.302*1.15</f>
        <v>513.2330546280001</v>
      </c>
    </row>
    <row r="25" spans="1:13" ht="12.75">
      <c r="A25" t="s">
        <v>113</v>
      </c>
      <c r="J25" s="35">
        <v>2</v>
      </c>
      <c r="K25" s="36" t="s">
        <v>139</v>
      </c>
      <c r="L25" s="53">
        <f>0.12*7.1</f>
        <v>0.852</v>
      </c>
      <c r="M25" s="33">
        <f aca="true" t="shared" si="1" ref="M25:M34">L25*160.174*1.302*1.15</f>
        <v>204.33390773039997</v>
      </c>
    </row>
    <row r="26" spans="1:13" ht="12.75">
      <c r="A26" t="s">
        <v>114</v>
      </c>
      <c r="J26" s="35">
        <v>3</v>
      </c>
      <c r="K26" s="36"/>
      <c r="L26" s="53"/>
      <c r="M26" s="33">
        <f t="shared" si="1"/>
        <v>0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36"/>
      <c r="L27" s="53"/>
      <c r="M27" s="33">
        <f t="shared" si="1"/>
        <v>0</v>
      </c>
    </row>
    <row r="28" spans="1:13" ht="12.75">
      <c r="A28" t="s">
        <v>116</v>
      </c>
      <c r="B28" s="1"/>
      <c r="C28" s="1"/>
      <c r="D28" s="1"/>
      <c r="J28" s="35">
        <v>5</v>
      </c>
      <c r="K28" s="36"/>
      <c r="L28" s="23"/>
      <c r="M28" s="33">
        <f t="shared" si="1"/>
        <v>0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20"/>
      <c r="K35" s="30" t="s">
        <v>56</v>
      </c>
      <c r="L35" s="34">
        <f>SUM(L24:L34)</f>
        <v>2.992</v>
      </c>
      <c r="M35" s="34">
        <f>SUM(M24:M34)</f>
        <v>717.5669623584001</v>
      </c>
    </row>
    <row r="36" spans="1:11" ht="12.75">
      <c r="A36" t="s">
        <v>4</v>
      </c>
      <c r="E36">
        <v>427</v>
      </c>
      <c r="F36" t="s">
        <v>64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20" t="s">
        <v>137</v>
      </c>
      <c r="L39" s="25" t="s">
        <v>138</v>
      </c>
      <c r="M39" s="25">
        <f>2*323.07</f>
        <v>646.14</v>
      </c>
    </row>
    <row r="40" spans="1:13" ht="12.75">
      <c r="A40" s="2" t="s">
        <v>6</v>
      </c>
      <c r="F40" s="11">
        <v>50290.79</v>
      </c>
      <c r="J40" s="20">
        <v>2</v>
      </c>
      <c r="K40" s="20" t="s">
        <v>140</v>
      </c>
      <c r="L40" s="25" t="s">
        <v>141</v>
      </c>
      <c r="M40" s="25">
        <f>12*11.6</f>
        <v>139.2</v>
      </c>
    </row>
    <row r="41" spans="1:13" ht="12.75">
      <c r="A41" t="s">
        <v>7</v>
      </c>
      <c r="F41" s="5">
        <v>57749.36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1.1483088653011815</v>
      </c>
      <c r="J42" s="20">
        <v>4</v>
      </c>
      <c r="K42" s="20"/>
      <c r="L42" s="25"/>
      <c r="M42" s="25"/>
    </row>
    <row r="43" spans="1:13" ht="24.75" customHeight="1">
      <c r="A43" s="66" t="s">
        <v>131</v>
      </c>
      <c r="B43" s="66"/>
      <c r="C43" s="66"/>
      <c r="D43" s="66"/>
      <c r="E43" s="56"/>
      <c r="F43" s="11">
        <f>400+250+400+(920.3*13.77)</f>
        <v>13722.530999999999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71471.891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57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4803*1.302</f>
        <v>6253.506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2080*1.302</f>
        <v>2708.1600000000003</v>
      </c>
      <c r="J50" s="20">
        <v>12</v>
      </c>
      <c r="K50" s="20"/>
      <c r="L50" s="25"/>
      <c r="M50" s="25"/>
    </row>
    <row r="51" spans="1:13" ht="12.75">
      <c r="A51" s="60" t="s">
        <v>84</v>
      </c>
      <c r="B51" s="58"/>
      <c r="C51" s="58"/>
      <c r="D51" s="58"/>
      <c r="E51" s="64">
        <v>0.94</v>
      </c>
      <c r="F51" s="65">
        <f>E51*E33</f>
        <v>3436.64</v>
      </c>
      <c r="J51" s="20">
        <v>13</v>
      </c>
      <c r="K51" s="20"/>
      <c r="L51" s="25"/>
      <c r="M51" s="25"/>
    </row>
    <row r="52" spans="1:13" ht="12.75">
      <c r="A52" s="4" t="s">
        <v>74</v>
      </c>
      <c r="F52" s="32">
        <f>F49+F50+F51</f>
        <v>12398.306</v>
      </c>
      <c r="J52" s="20">
        <v>14</v>
      </c>
      <c r="K52" s="20"/>
      <c r="L52" s="25"/>
      <c r="M52" s="25"/>
    </row>
    <row r="53" spans="1:13" ht="12.75">
      <c r="A53" s="4" t="s">
        <v>16</v>
      </c>
      <c r="F53" t="s">
        <v>73</v>
      </c>
      <c r="J53" s="20">
        <v>15</v>
      </c>
      <c r="K53" s="20"/>
      <c r="L53" s="25"/>
      <c r="M53" s="25"/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0.5</v>
      </c>
      <c r="E55" t="s">
        <v>14</v>
      </c>
      <c r="F55" s="11">
        <f>B55*D55</f>
        <v>619.7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619.7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49">
        <v>305312</v>
      </c>
      <c r="D58">
        <v>224780.8</v>
      </c>
      <c r="E58">
        <v>3654.2</v>
      </c>
      <c r="F58" s="37">
        <f>C58/D58*E58</f>
        <v>4963.373697397642</v>
      </c>
      <c r="J58" s="20">
        <v>20</v>
      </c>
      <c r="K58" s="20"/>
      <c r="L58" s="25"/>
      <c r="M58" s="25"/>
    </row>
    <row r="59" spans="1:13" ht="14.25" customHeight="1">
      <c r="A59" t="s">
        <v>20</v>
      </c>
      <c r="F59" s="37">
        <f>M20</f>
        <v>1420.2019918800002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717.5669623584001</v>
      </c>
      <c r="J60" s="20"/>
      <c r="K60" s="20"/>
      <c r="L60" s="31" t="s">
        <v>63</v>
      </c>
      <c r="M60" s="28">
        <f>SUM(M39:M59)</f>
        <v>785.3399999999999</v>
      </c>
    </row>
    <row r="61" spans="1:6" ht="12.75">
      <c r="A61" t="s">
        <v>70</v>
      </c>
      <c r="F61" s="5">
        <f>1*600*1.302</f>
        <v>781.2</v>
      </c>
    </row>
    <row r="62" spans="1:6" ht="12.75">
      <c r="A62" t="s">
        <v>22</v>
      </c>
      <c r="F62" s="5">
        <f>M60</f>
        <v>785.3399999999999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0.43</v>
      </c>
      <c r="E65" t="s">
        <v>14</v>
      </c>
      <c r="F65" s="11">
        <f>B65*D65</f>
        <v>1572.08</v>
      </c>
    </row>
    <row r="66" spans="1:6" ht="12.75">
      <c r="A66" s="58" t="s">
        <v>76</v>
      </c>
      <c r="B66" s="58"/>
      <c r="C66" s="58"/>
      <c r="D66" s="59"/>
      <c r="E66" s="58"/>
      <c r="F66" s="59">
        <v>0</v>
      </c>
    </row>
    <row r="67" spans="1:6" ht="12.75">
      <c r="A67" s="58" t="s">
        <v>85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10239.762651636041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0.24</v>
      </c>
      <c r="E70" t="s">
        <v>14</v>
      </c>
      <c r="F70" s="11">
        <f>B70*D70</f>
        <v>877.4399999999999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1.58</v>
      </c>
      <c r="E73" t="s">
        <v>14</v>
      </c>
      <c r="F73" s="11">
        <f>B73*D73</f>
        <v>5776.4800000000005</v>
      </c>
    </row>
    <row r="74" spans="1:6" ht="12.75">
      <c r="A74" s="4" t="s">
        <v>29</v>
      </c>
      <c r="F74" s="32">
        <f>F70+F73</f>
        <v>6653.92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3.04</v>
      </c>
      <c r="E77" t="s">
        <v>14</v>
      </c>
      <c r="F77" s="11">
        <f>B77*D77</f>
        <v>11114.24</v>
      </c>
    </row>
    <row r="78" spans="1:6" ht="12.75">
      <c r="A78" s="4" t="s">
        <v>31</v>
      </c>
      <c r="F78" s="32">
        <f>SUM(F77)</f>
        <v>11114.24</v>
      </c>
    </row>
    <row r="79" spans="1:6" ht="12.75">
      <c r="A79" s="62" t="s">
        <v>79</v>
      </c>
      <c r="B79" s="58"/>
      <c r="C79" s="58"/>
      <c r="D79" s="61">
        <v>2.12</v>
      </c>
      <c r="E79" s="58"/>
      <c r="F79" s="63">
        <f>D79*E33</f>
        <v>7750.72</v>
      </c>
    </row>
    <row r="80" spans="1:6" ht="12.75">
      <c r="A80" s="1" t="s">
        <v>32</v>
      </c>
      <c r="B80" s="1"/>
      <c r="F80" s="32">
        <f>F52+F56+F68+F74+F78+F79</f>
        <v>48776.64865163604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2829.04562179489</v>
      </c>
      <c r="I81" s="7"/>
    </row>
    <row r="82" spans="1:9" ht="12.75">
      <c r="A82" s="1"/>
      <c r="B82" s="38" t="s">
        <v>128</v>
      </c>
      <c r="C82" s="38"/>
      <c r="D82" s="1"/>
      <c r="E82" s="54"/>
      <c r="F82" s="55">
        <v>2543.8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v>292.19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4">
        <f>F80+F81+F82+F83+F84</f>
        <v>54441.68427343093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44531</v>
      </c>
      <c r="C87" s="42">
        <v>124825</v>
      </c>
      <c r="D87" s="45">
        <f>F44</f>
        <v>71471.891</v>
      </c>
      <c r="E87" s="45">
        <f>F85</f>
        <v>54441.68427343093</v>
      </c>
      <c r="F87" s="46">
        <f>C87+D87-E87</f>
        <v>141855.20672656907</v>
      </c>
    </row>
    <row r="89" spans="1:6" ht="13.5" thickBot="1">
      <c r="A89" t="s">
        <v>86</v>
      </c>
      <c r="C89" s="51">
        <v>44136</v>
      </c>
      <c r="D89" s="8" t="s">
        <v>87</v>
      </c>
      <c r="E89" s="51">
        <v>44165</v>
      </c>
      <c r="F89" t="s">
        <v>88</v>
      </c>
    </row>
    <row r="90" spans="1:7" ht="13.5" thickBot="1">
      <c r="A90" t="s">
        <v>89</v>
      </c>
      <c r="F90" s="52">
        <f>E87</f>
        <v>54441.68427343093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2017-08-21T12:44:58Z</cp:lastPrinted>
  <dcterms:created xsi:type="dcterms:W3CDTF">2008-08-18T07:30:19Z</dcterms:created>
  <dcterms:modified xsi:type="dcterms:W3CDTF">2021-03-23T11:54:21Z</dcterms:modified>
  <cp:category/>
  <cp:version/>
  <cp:contentType/>
  <cp:contentStatus/>
</cp:coreProperties>
</file>