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<sst xmlns="http://schemas.openxmlformats.org/spreadsheetml/2006/main" count="198" uniqueCount="170">
  <si>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</si>
  <si>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</si>
  <si>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</si>
  <si>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</si>
  <si>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</si>
  <si>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</si>
  <si>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</si>
  <si>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</si>
  <si>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</si>
  <si>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</si>
  <si>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</si>
  <si>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</si>
  <si>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</si>
  <si>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</si>
  <si>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</si>
  <si>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</si>
  <si>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</si>
  <si>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</si>
  <si>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</si>
  <si>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</si>
  <si>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</si>
  <si>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</si>
  <si>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</si>
  <si>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</si>
  <si>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</si>
  <si>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</si>
  <si>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</si>
  <si>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</si>
  <si>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</si>
  <si>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</si>
  <si>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</si>
  <si>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</si>
  <si>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</si>
  <si>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</si>
  <si>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</si>
  <si>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</si>
  <si>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</si>
  <si>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</si>
  <si>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</si>
  <si>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</si>
  <si>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</si>
  <si>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</si>
  <si>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</si>
  <si>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</si>
  <si>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</si>
  <si>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</si>
  <si>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</si>
  <si>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</si>
  <si>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</si>
  <si>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</si>
  <si>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</si>
  <si>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</si>
  <si>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</si>
  <si>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</si>
  <si>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</si>
  <si>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</si>
  <si>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</si>
  <si>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</si>
  <si>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</si>
  <si>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</si>
  <si>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</si>
  <si>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</si>
  <si>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</si>
  <si>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</si>
  <si>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</si>
  <si>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</si>
  <si>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</si>
  <si>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</si>
  <si>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</si>
  <si>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</si>
  <si>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</si>
  <si>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</si>
  <si>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</si>
  <si>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</si>
  <si>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</si>
  <si>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</si>
  <si>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</si>
  <si>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</si>
  <si>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</si>
  <si>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</si>
  <si>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</si>
  <si>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</si>
  <si>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</si>
  <si>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</si>
  <si>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</si>
  <si>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</si>
  <si>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</si>
  <si>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</si>
  <si>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</si>
  <si>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</si>
  <si>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</si>
  <si>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</si>
  <si>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</si>
  <si>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</si>
  <si>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</si>
  <si>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</si>
  <si>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</si>
  <si>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</si>
  <si>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</si>
  <si>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</si>
  <si>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</si>
  <si>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</si>
  <si>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</si>
  <si>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</si>
  <si>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</si>
  <si>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</si>
  <si>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</si>
  <si>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</si>
  <si>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</si>
  <si>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</si>
  <si>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</si>
  <si>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</si>
  <si>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</si>
  <si>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</si>
  <si>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</si>
  <si>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</si>
  <si>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</si>
  <si>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</si>
  <si>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</si>
  <si>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</si>
  <si>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</si>
  <si>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</si>
  <si>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</si>
  <si>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</si>
  <si>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</si>
  <si>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</si>
  <si>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</si>
  <si>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</si>
  <si>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</si>
  <si>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</si>
  <si>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</si>
  <si>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</si>
  <si>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декабря</t>
  </si>
  <si>
    <t>за   декабрь  2020 г.</t>
  </si>
  <si>
    <t>ост.на 01.01</t>
  </si>
  <si>
    <t>смена трубы д 50 (1мп) кв.69</t>
  </si>
  <si>
    <t>труба д 50</t>
  </si>
  <si>
    <t>1мп</t>
  </si>
  <si>
    <t>переход 50</t>
  </si>
  <si>
    <t>1шт</t>
  </si>
  <si>
    <t>патрубок 50</t>
  </si>
  <si>
    <t>смена трубы д 25 п.пр. (4мп) п-д 1</t>
  </si>
  <si>
    <t>уст-ка гебо 20 (2шт)</t>
  </si>
  <si>
    <t>труба д 25 п.пр.</t>
  </si>
  <si>
    <t>4мп</t>
  </si>
  <si>
    <t>гебо 20</t>
  </si>
  <si>
    <t>2шт</t>
  </si>
  <si>
    <t>муфта комб.25</t>
  </si>
  <si>
    <t>уст-ка гебо 25 (1шт)</t>
  </si>
  <si>
    <t>уст-ка заглушки (2шт)</t>
  </si>
  <si>
    <t>смена труб д 40 (40мп)</t>
  </si>
  <si>
    <t xml:space="preserve">смена вентиля д 32 (2шт) </t>
  </si>
  <si>
    <t>смена сгона д 25 (3шт)</t>
  </si>
  <si>
    <t>гебо 25</t>
  </si>
  <si>
    <t>заглушка 50</t>
  </si>
  <si>
    <t>муфта 40</t>
  </si>
  <si>
    <t>6шт</t>
  </si>
  <si>
    <t>муфта паечн.40</t>
  </si>
  <si>
    <t>7шт</t>
  </si>
  <si>
    <t>труба д 40</t>
  </si>
  <si>
    <t>40мп</t>
  </si>
  <si>
    <t>вентиль д 32</t>
  </si>
  <si>
    <t>сгон 25</t>
  </si>
  <si>
    <t>3шт</t>
  </si>
  <si>
    <t>остекление (3м2) п-д1</t>
  </si>
  <si>
    <t>стекло</t>
  </si>
  <si>
    <t>3м2</t>
  </si>
  <si>
    <t>смена эл. провода (8мп)</t>
  </si>
  <si>
    <t>эл. провод</t>
  </si>
  <si>
    <t>8мп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</si>
</sst>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M70" sqref="M70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1.85</v>
      </c>
      <c r="M20" s="33">
        <f>SUM(M6:M19)</f>
        <v>385.81111380000004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1.33</v>
      </c>
      <c r="M24" s="32">
        <f>L24*160.174*1.302*1.15</f>
        <v>318.97194516600007</v>
      </c>
    </row>
    <row r="25" spans="1:13" ht="12.75">
      <c r="A25" t="s">
        <v>106</v>
      </c>
      <c r="J25" s="20">
        <v>2</v>
      </c>
      <c r="K25" s="20" t="s">
        <v>141</v>
      </c>
      <c r="L25" s="46">
        <v>1.84</v>
      </c>
      <c r="M25" s="32">
        <f aca="true" t="shared" si="1" ref="M25:M50">L25*160.174*1.302*1.15</f>
        <v>441.284495568</v>
      </c>
    </row>
    <row r="26" spans="1:13" ht="13.5" customHeight="1">
      <c r="A26" t="s">
        <v>107</v>
      </c>
      <c r="J26" s="20">
        <v>3</v>
      </c>
      <c r="K26" s="20" t="s">
        <v>142</v>
      </c>
      <c r="L26" s="46">
        <f>2*1.03</f>
        <v>2.06</v>
      </c>
      <c r="M26" s="32">
        <f t="shared" si="1"/>
        <v>494.04677221199995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148</v>
      </c>
      <c r="L27" s="46">
        <v>1.03</v>
      </c>
      <c r="M27" s="32">
        <f t="shared" si="1"/>
        <v>247.02338610599998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46">
        <f>2*1.12</f>
        <v>2.24</v>
      </c>
      <c r="M28" s="32">
        <f t="shared" si="1"/>
        <v>537.2159076480001</v>
      </c>
    </row>
    <row r="29" spans="10:13" ht="12.75">
      <c r="J29" s="20">
        <v>6</v>
      </c>
      <c r="K29" s="20" t="s">
        <v>150</v>
      </c>
      <c r="L29" s="46">
        <f>0.4*121.4</f>
        <v>48.56</v>
      </c>
      <c r="M29" s="32">
        <f t="shared" si="1"/>
        <v>11646.073426512</v>
      </c>
    </row>
    <row r="30" spans="2:13" ht="12.75">
      <c r="B30" t="s">
        <v>0</v>
      </c>
      <c r="J30" s="20">
        <v>7</v>
      </c>
      <c r="K30" s="20" t="s">
        <v>151</v>
      </c>
      <c r="L30" s="25">
        <f>2*1.03</f>
        <v>2.06</v>
      </c>
      <c r="M30" s="32">
        <f t="shared" si="1"/>
        <v>494.04677221199995</v>
      </c>
    </row>
    <row r="31" spans="10:13" ht="12.75">
      <c r="J31" s="20">
        <v>8</v>
      </c>
      <c r="K31" s="20" t="s">
        <v>152</v>
      </c>
      <c r="L31" s="25">
        <f>0.03*103</f>
        <v>3.09</v>
      </c>
      <c r="M31" s="32">
        <f t="shared" si="1"/>
        <v>741.0701583179999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 t="s">
        <v>164</v>
      </c>
      <c r="L32" s="25">
        <f>0.03*310.9</f>
        <v>9.326999999999998</v>
      </c>
      <c r="M32" s="32">
        <f t="shared" si="1"/>
        <v>2236.8807011753997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 t="s">
        <v>167</v>
      </c>
      <c r="L33" s="25">
        <f>0.08*19</f>
        <v>1.52</v>
      </c>
      <c r="M33" s="32">
        <f t="shared" si="1"/>
        <v>364.53936590399996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42352.69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47036.27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1.1105851836093528</v>
      </c>
      <c r="J41" s="20">
        <v>18</v>
      </c>
      <c r="K41" s="20"/>
      <c r="L41" s="25"/>
      <c r="M41" s="32">
        <f t="shared" si="1"/>
        <v>0</v>
      </c>
    </row>
    <row r="42" spans="1:13" ht="12.75">
      <c r="A42" t="s">
        <v>130</v>
      </c>
      <c r="F42" s="5">
        <f>250+250+400+400+105</f>
        <v>1405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48441.27</v>
      </c>
      <c r="J43" s="20">
        <v>20</v>
      </c>
      <c r="K43" s="20"/>
      <c r="L43" s="25"/>
      <c r="M43" s="32">
        <f t="shared" si="1"/>
        <v>0</v>
      </c>
    </row>
    <row r="44" spans="10:13" ht="12.75">
      <c r="J44" s="20">
        <v>21</v>
      </c>
      <c r="K44" s="20"/>
      <c r="L44" s="25"/>
      <c r="M44" s="32">
        <f t="shared" si="1"/>
        <v>0</v>
      </c>
    </row>
    <row r="45" spans="2:13" ht="12.75">
      <c r="B45" s="1" t="s">
        <v>10</v>
      </c>
      <c r="C45" s="1"/>
      <c r="J45" s="20">
        <v>22</v>
      </c>
      <c r="K45" s="20"/>
      <c r="L45" s="25"/>
      <c r="M45" s="32">
        <f t="shared" si="1"/>
        <v>0</v>
      </c>
    </row>
    <row r="46" spans="10:13" ht="12.75">
      <c r="J46" s="20">
        <v>23</v>
      </c>
      <c r="K46" s="20"/>
      <c r="L46" s="25"/>
      <c r="M46" s="32">
        <f t="shared" si="1"/>
        <v>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24</v>
      </c>
      <c r="K47" s="20"/>
      <c r="L47" s="25"/>
      <c r="M47" s="32">
        <f t="shared" si="1"/>
        <v>0</v>
      </c>
    </row>
    <row r="48" spans="1:13" ht="12.75">
      <c r="A48" t="s">
        <v>12</v>
      </c>
      <c r="F48" s="11">
        <f>6097.52*1.302</f>
        <v>7938.971040000001</v>
      </c>
      <c r="J48" s="20">
        <v>25</v>
      </c>
      <c r="K48" s="20"/>
      <c r="L48" s="25"/>
      <c r="M48" s="32">
        <f t="shared" si="1"/>
        <v>0</v>
      </c>
    </row>
    <row r="49" spans="1:13" ht="12.75">
      <c r="A49" s="6" t="s">
        <v>15</v>
      </c>
      <c r="F49" s="11">
        <f>(2080)*1.302</f>
        <v>2708.1600000000003</v>
      </c>
      <c r="J49" s="20">
        <v>26</v>
      </c>
      <c r="K49" s="20"/>
      <c r="L49" s="25"/>
      <c r="M49" s="32">
        <f t="shared" si="1"/>
        <v>0</v>
      </c>
    </row>
    <row r="50" spans="1:13" ht="12.75">
      <c r="A50" s="55" t="s">
        <v>82</v>
      </c>
      <c r="B50" s="56"/>
      <c r="C50" s="56"/>
      <c r="D50" s="56"/>
      <c r="E50" s="61">
        <v>0.94</v>
      </c>
      <c r="F50" s="62">
        <f>E50*E32</f>
        <v>2674.206</v>
      </c>
      <c r="J50" s="20">
        <v>27</v>
      </c>
      <c r="K50" s="20"/>
      <c r="L50" s="25"/>
      <c r="M50" s="32">
        <f t="shared" si="1"/>
        <v>0</v>
      </c>
    </row>
    <row r="51" spans="1:13" ht="12.75">
      <c r="A51" s="4" t="s">
        <v>33</v>
      </c>
      <c r="F51" s="31">
        <f>F48+F49+F50</f>
        <v>13321.337040000002</v>
      </c>
      <c r="J51" s="20"/>
      <c r="K51" s="29" t="s">
        <v>57</v>
      </c>
      <c r="L51" s="28">
        <f>SUM(L24:L50)</f>
        <v>73.057</v>
      </c>
      <c r="M51" s="33">
        <f>SUM(M24:M50)</f>
        <v>17521.152930821398</v>
      </c>
    </row>
    <row r="52" spans="1:11" ht="12.75">
      <c r="A52" s="4" t="s">
        <v>16</v>
      </c>
      <c r="K52" s="1" t="s">
        <v>61</v>
      </c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2" t="s">
        <v>35</v>
      </c>
      <c r="K53" s="22"/>
      <c r="L53" s="22" t="s">
        <v>62</v>
      </c>
      <c r="M53" s="22" t="s">
        <v>41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3" t="s">
        <v>36</v>
      </c>
      <c r="K54" s="23" t="s">
        <v>37</v>
      </c>
      <c r="L54" s="23"/>
      <c r="M54" s="23" t="s">
        <v>63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</v>
      </c>
      <c r="K55" s="20" t="s">
        <v>136</v>
      </c>
      <c r="L55" s="25" t="s">
        <v>137</v>
      </c>
      <c r="M55" s="46">
        <v>63</v>
      </c>
    </row>
    <row r="56" spans="1:13" ht="12.75">
      <c r="A56" s="4" t="s">
        <v>18</v>
      </c>
      <c r="B56" s="4"/>
      <c r="J56" s="20">
        <v>2</v>
      </c>
      <c r="K56" s="20" t="s">
        <v>138</v>
      </c>
      <c r="L56" s="46" t="s">
        <v>139</v>
      </c>
      <c r="M56" s="25">
        <v>80</v>
      </c>
    </row>
    <row r="57" spans="1:13" ht="12.75">
      <c r="A57" t="s">
        <v>19</v>
      </c>
      <c r="C57" s="47">
        <v>305312</v>
      </c>
      <c r="D57">
        <v>224780.6</v>
      </c>
      <c r="E57">
        <v>2844.9</v>
      </c>
      <c r="F57" s="34">
        <f>C57/D57*E57</f>
        <v>3864.1328869128383</v>
      </c>
      <c r="J57" s="20">
        <v>3</v>
      </c>
      <c r="K57" s="20" t="s">
        <v>140</v>
      </c>
      <c r="L57" s="46" t="s">
        <v>139</v>
      </c>
      <c r="M57" s="25">
        <v>67</v>
      </c>
    </row>
    <row r="58" spans="1:13" ht="12.75">
      <c r="A58" t="s">
        <v>20</v>
      </c>
      <c r="F58" s="34">
        <f>M20</f>
        <v>385.81111380000004</v>
      </c>
      <c r="J58" s="20">
        <v>4</v>
      </c>
      <c r="K58" s="20" t="s">
        <v>143</v>
      </c>
      <c r="L58" s="25" t="s">
        <v>144</v>
      </c>
      <c r="M58" s="25">
        <f>4*90</f>
        <v>360</v>
      </c>
    </row>
    <row r="59" spans="1:13" ht="12.75">
      <c r="A59" t="s">
        <v>21</v>
      </c>
      <c r="F59" s="11">
        <f>0*600*1.302</f>
        <v>0</v>
      </c>
      <c r="J59" s="20">
        <v>5</v>
      </c>
      <c r="K59" s="20" t="s">
        <v>145</v>
      </c>
      <c r="L59" s="25" t="s">
        <v>146</v>
      </c>
      <c r="M59" s="25">
        <f>2*641</f>
        <v>1282</v>
      </c>
    </row>
    <row r="60" spans="1:13" ht="12.75">
      <c r="A60" t="s">
        <v>71</v>
      </c>
      <c r="F60" s="5">
        <f>0*600*1.302</f>
        <v>0</v>
      </c>
      <c r="J60" s="20">
        <v>6</v>
      </c>
      <c r="K60" s="20" t="s">
        <v>147</v>
      </c>
      <c r="L60" s="25" t="s">
        <v>146</v>
      </c>
      <c r="M60" s="25">
        <f>2*64.91</f>
        <v>129.82</v>
      </c>
    </row>
    <row r="61" spans="1:13" ht="12.75">
      <c r="A61" t="s">
        <v>22</v>
      </c>
      <c r="F61" s="11">
        <f>M73</f>
        <v>16845.37</v>
      </c>
      <c r="J61" s="20">
        <v>7</v>
      </c>
      <c r="K61" s="20" t="s">
        <v>153</v>
      </c>
      <c r="L61" s="25" t="s">
        <v>139</v>
      </c>
      <c r="M61" s="25">
        <v>751.14</v>
      </c>
    </row>
    <row r="62" spans="1:13" ht="12.75">
      <c r="A62" t="s">
        <v>23</v>
      </c>
      <c r="F62" s="5"/>
      <c r="J62" s="20">
        <v>8</v>
      </c>
      <c r="K62" s="20" t="s">
        <v>154</v>
      </c>
      <c r="L62" s="25" t="s">
        <v>146</v>
      </c>
      <c r="M62" s="25">
        <f>2*75</f>
        <v>150</v>
      </c>
    </row>
    <row r="63" spans="1:13" ht="12.75">
      <c r="A63" t="s">
        <v>24</v>
      </c>
      <c r="F63" s="5"/>
      <c r="J63" s="20">
        <v>9</v>
      </c>
      <c r="K63" s="52" t="s">
        <v>155</v>
      </c>
      <c r="L63" s="25" t="s">
        <v>156</v>
      </c>
      <c r="M63" s="25">
        <f>6*346.43</f>
        <v>2078.58</v>
      </c>
    </row>
    <row r="64" spans="2:13" ht="12.75">
      <c r="B64">
        <v>2844.9</v>
      </c>
      <c r="C64" t="s">
        <v>13</v>
      </c>
      <c r="D64" s="11">
        <v>0.43</v>
      </c>
      <c r="E64" t="s">
        <v>14</v>
      </c>
      <c r="F64" s="11">
        <f>B64*D64</f>
        <v>1223.307</v>
      </c>
      <c r="J64" s="20">
        <v>10</v>
      </c>
      <c r="K64" s="20" t="s">
        <v>157</v>
      </c>
      <c r="L64" s="25" t="s">
        <v>158</v>
      </c>
      <c r="M64" s="25">
        <f>7*12</f>
        <v>84</v>
      </c>
    </row>
    <row r="65" spans="1:13" ht="12.75">
      <c r="A65" s="56" t="s">
        <v>83</v>
      </c>
      <c r="B65" s="56"/>
      <c r="C65" s="56"/>
      <c r="D65" s="58"/>
      <c r="E65" s="56"/>
      <c r="F65" s="58">
        <f>D65*E32</f>
        <v>0</v>
      </c>
      <c r="J65" s="20">
        <v>11</v>
      </c>
      <c r="K65" s="20" t="s">
        <v>159</v>
      </c>
      <c r="L65" s="25" t="s">
        <v>160</v>
      </c>
      <c r="M65" s="25">
        <f>40*225</f>
        <v>9000</v>
      </c>
    </row>
    <row r="66" spans="1:13" ht="12.75">
      <c r="A66" s="4" t="s">
        <v>25</v>
      </c>
      <c r="B66" s="10"/>
      <c r="C66" s="10"/>
      <c r="D66">
        <v>0</v>
      </c>
      <c r="F66" s="31">
        <f>SUM(F57:F65)</f>
        <v>22318.62100071284</v>
      </c>
      <c r="J66" s="20">
        <v>12</v>
      </c>
      <c r="K66" s="20" t="s">
        <v>161</v>
      </c>
      <c r="L66" s="25" t="s">
        <v>146</v>
      </c>
      <c r="M66" s="25">
        <f>2*871.08</f>
        <v>1742.16</v>
      </c>
    </row>
    <row r="67" spans="1:13" ht="12.75">
      <c r="A67" s="4" t="s">
        <v>26</v>
      </c>
      <c r="F67" s="5"/>
      <c r="J67" s="20">
        <v>13</v>
      </c>
      <c r="K67" s="20" t="s">
        <v>162</v>
      </c>
      <c r="L67" s="25" t="s">
        <v>163</v>
      </c>
      <c r="M67" s="25">
        <f>3*56.62</f>
        <v>169.85999999999999</v>
      </c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14</v>
      </c>
      <c r="K68" s="20" t="s">
        <v>165</v>
      </c>
      <c r="L68" s="25" t="s">
        <v>166</v>
      </c>
      <c r="M68" s="25">
        <f>3*275.67</f>
        <v>827.01</v>
      </c>
    </row>
    <row r="69" spans="1:13" ht="12.75">
      <c r="A69" t="s">
        <v>28</v>
      </c>
      <c r="F69" s="5"/>
      <c r="J69" s="20">
        <v>15</v>
      </c>
      <c r="K69" s="20" t="s">
        <v>168</v>
      </c>
      <c r="L69" s="25" t="s">
        <v>169</v>
      </c>
      <c r="M69" s="25">
        <f>8*7.6</f>
        <v>60.8</v>
      </c>
    </row>
    <row r="70" spans="1:13" ht="12.75">
      <c r="A70" s="7" t="s">
        <v>72</v>
      </c>
      <c r="F70" s="5"/>
      <c r="J70" s="20">
        <v>16</v>
      </c>
      <c r="K70" s="20"/>
      <c r="L70" s="25"/>
      <c r="M70" s="25"/>
    </row>
    <row r="71" spans="2:13" ht="12.75">
      <c r="B71">
        <v>2844.9</v>
      </c>
      <c r="C71" t="s">
        <v>13</v>
      </c>
      <c r="D71" s="11">
        <v>1.58</v>
      </c>
      <c r="E71" t="s">
        <v>14</v>
      </c>
      <c r="F71" s="11">
        <f>B71*D71</f>
        <v>4494.942</v>
      </c>
      <c r="J71" s="20">
        <v>17</v>
      </c>
      <c r="K71" s="20"/>
      <c r="L71" s="25"/>
      <c r="M71" s="25"/>
    </row>
    <row r="72" spans="1:13" ht="12.75">
      <c r="A72" s="4" t="s">
        <v>29</v>
      </c>
      <c r="F72" s="31">
        <f>F68+F71</f>
        <v>5177.718</v>
      </c>
      <c r="J72" s="20">
        <v>18</v>
      </c>
      <c r="K72" s="20"/>
      <c r="L72" s="25"/>
      <c r="M72" s="25"/>
    </row>
    <row r="73" spans="1:13" ht="12.75">
      <c r="A73" s="4" t="s">
        <v>30</v>
      </c>
      <c r="J73" s="20"/>
      <c r="K73" s="20"/>
      <c r="L73" s="30" t="s">
        <v>64</v>
      </c>
      <c r="M73" s="33">
        <f>SUM(M55:M72)</f>
        <v>16845.37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3.04</v>
      </c>
      <c r="E75" t="s">
        <v>14</v>
      </c>
      <c r="F75" s="11">
        <f>B75*D75</f>
        <v>8648.496000000001</v>
      </c>
    </row>
    <row r="76" spans="1:6" ht="12.75">
      <c r="A76" s="4" t="s">
        <v>31</v>
      </c>
      <c r="F76" s="31">
        <f>SUM(F75)</f>
        <v>8648.496000000001</v>
      </c>
    </row>
    <row r="77" spans="1:6" ht="12.75">
      <c r="A77" s="59" t="s">
        <v>77</v>
      </c>
      <c r="B77" s="56"/>
      <c r="C77" s="56"/>
      <c r="D77" s="57">
        <v>2.12</v>
      </c>
      <c r="E77" s="56"/>
      <c r="F77" s="60">
        <f>D77*E32</f>
        <v>6031.188</v>
      </c>
    </row>
    <row r="78" spans="1:6" ht="12.75">
      <c r="A78" s="1" t="s">
        <v>32</v>
      </c>
      <c r="B78" s="1"/>
      <c r="F78" s="31">
        <f>F51+F55+F66+F72+F76+F77</f>
        <v>55497.36004071284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1664.920801221385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f>2020.82+383.05</f>
        <v>2403.87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61776.32084193423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44531</v>
      </c>
      <c r="C85" s="39">
        <v>-765083</v>
      </c>
      <c r="D85" s="42">
        <f>F43</f>
        <v>48441.27</v>
      </c>
      <c r="E85" s="42">
        <f>F83</f>
        <v>61776.32084193423</v>
      </c>
      <c r="F85" s="43">
        <f>C85+D85-E85</f>
        <v>-778418.0508419342</v>
      </c>
    </row>
    <row r="87" spans="1:6" ht="13.5" thickBot="1">
      <c r="A87" t="s">
        <v>111</v>
      </c>
      <c r="C87" s="49">
        <v>44136</v>
      </c>
      <c r="D87" s="8" t="s">
        <v>112</v>
      </c>
      <c r="E87" s="49">
        <v>44165</v>
      </c>
      <c r="F87" t="s">
        <v>113</v>
      </c>
    </row>
    <row r="88" spans="1:7" ht="13.5" thickBot="1">
      <c r="A88" t="s">
        <v>114</v>
      </c>
      <c r="F88" s="50">
        <f>E85</f>
        <v>61776.32084193423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2021-03-23T06:56:11Z</dcterms:modified>
  <cp:category/>
  <cp:version/>
  <cp:contentType/>
  <cp:contentStatus/>
</cp:coreProperties>
</file>