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<sst xmlns="http://schemas.openxmlformats.org/spreadsheetml/2006/main" count="180" uniqueCount="156">
  <si>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</si>
  <si>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</si>
  <si>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</si>
  <si>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</si>
  <si>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</si>
  <si>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</si>
  <si>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</si>
  <si>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</si>
  <si>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</si>
  <si>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</si>
  <si>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</si>
  <si>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</si>
  <si>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</si>
  <si>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</si>
  <si>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</si>
  <si>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</si>
  <si>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</si>
  <si>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</si>
  <si>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</si>
  <si>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</si>
  <si>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</si>
  <si>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</si>
  <si>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</si>
  <si>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</si>
  <si>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</si>
  <si>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</si>
  <si>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</si>
  <si>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</si>
  <si>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</si>
  <si>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</si>
  <si>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</si>
  <si>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</si>
  <si>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</si>
  <si>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</si>
  <si>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</si>
  <si>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</si>
  <si>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</si>
  <si>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</si>
  <si>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</si>
  <si>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</si>
  <si>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</si>
  <si>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</si>
  <si>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</si>
  <si>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</si>
  <si>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</si>
  <si>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</si>
  <si>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</si>
  <si>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</si>
  <si>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</si>
  <si>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</si>
  <si>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</si>
  <si>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</si>
  <si>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</si>
  <si>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</si>
  <si>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</si>
  <si>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</si>
  <si>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</si>
  <si>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</si>
  <si>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</si>
  <si>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</si>
  <si>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</si>
  <si>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</si>
  <si>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</si>
  <si>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</si>
  <si>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</si>
  <si>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</si>
  <si>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</si>
  <si>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</si>
  <si>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</si>
  <si>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</si>
  <si>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</si>
  <si>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</si>
  <si>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</si>
  <si>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</si>
  <si>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</si>
  <si>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</si>
  <si>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</si>
  <si>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</si>
  <si>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</si>
  <si>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</si>
  <si>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</si>
  <si>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t>7.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</si>
  <si>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</si>
  <si>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</si>
  <si>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</si>
  <si>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</si>
  <si>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</si>
  <si>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</si>
  <si>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</si>
  <si>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</si>
  <si>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</si>
  <si>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</si>
  <si>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</si>
  <si>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</si>
  <si>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</si>
  <si>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</si>
  <si>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</si>
  <si>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</si>
  <si>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</si>
  <si>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</si>
  <si>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</si>
  <si>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</si>
  <si>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</si>
  <si>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</si>
  <si>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</si>
  <si>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</si>
  <si>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</si>
  <si>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</si>
  <si>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</si>
  <si>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</si>
  <si>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</si>
  <si>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</si>
  <si>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</si>
  <si>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</si>
  <si>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 к.1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</si>
  <si>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</si>
  <si>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</si>
  <si>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</si>
  <si>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</si>
  <si>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</si>
  <si>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</si>
  <si>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</si>
  <si>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</si>
  <si>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</si>
  <si>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</si>
  <si>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</si>
  <si>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</si>
  <si>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</si>
  <si>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</si>
  <si>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</si>
  <si>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</si>
  <si>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</si>
  <si>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</si>
  <si>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</si>
  <si>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</t>
  </si>
  <si>
    <t>1.2 Аренда (Спарк, Медиа-Маркет,интер-телеком,ростелеком.комстар,видикон)</t>
  </si>
  <si>
    <t>2020г.</t>
  </si>
  <si>
    <t>октября</t>
  </si>
  <si>
    <t>за   октябрь  2020 г.</t>
  </si>
  <si>
    <t>ост.на 01.11</t>
  </si>
  <si>
    <t>прочистка канализации</t>
  </si>
  <si>
    <t>смена вентиля д 15 (2шт) т.п.</t>
  </si>
  <si>
    <t>вентиль д 15</t>
  </si>
  <si>
    <t>2шт</t>
  </si>
  <si>
    <t>смена патрона (2шт) пд3</t>
  </si>
  <si>
    <t>смена светильника (1шт) п-д3</t>
  </si>
  <si>
    <t>светильник</t>
  </si>
  <si>
    <t>1шт</t>
  </si>
  <si>
    <t>патрон</t>
  </si>
  <si>
    <t>провод</t>
  </si>
  <si>
    <t>2мп</t>
  </si>
  <si>
    <t>сжим</t>
  </si>
  <si>
    <t>3шт</t>
  </si>
  <si>
    <t xml:space="preserve">смена ламп (6шт) </t>
  </si>
  <si>
    <t>лампа</t>
  </si>
  <si>
    <t>6шт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</si>
</sst>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center"/>
    </xf>
    <xf numFmtId="0" fontId="0" fillId="0" borderId="16" xfId="0" applyBorder="1" applyAlignment="1">
      <alignment horizontal="left"/>
    </xf>
    <xf numFmtId="0" fontId="0" fillId="32" borderId="0" xfId="0" applyFill="1" applyAlignment="1">
      <alignment horizontal="left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22">
      <selection activeCell="M46" sqref="M46"/>
    </sheetView>
  </sheetViews>
  <sheetFormatPr defaultColWidth="9.00390625" defaultRowHeight="12.75"/>
  <cols>
    <col min="1" max="1" width="15.625" style="0" customWidth="1"/>
    <col min="2" max="2" width="9.875" style="0" customWidth="1"/>
    <col min="3" max="3" width="11.00390625" style="0" customWidth="1"/>
    <col min="4" max="5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88</v>
      </c>
      <c r="D1" s="8">
        <v>10</v>
      </c>
      <c r="K1" t="s">
        <v>61</v>
      </c>
    </row>
    <row r="2" spans="1:11" ht="12.75">
      <c r="A2" t="s">
        <v>89</v>
      </c>
      <c r="K2" s="5" t="s">
        <v>138</v>
      </c>
    </row>
    <row r="3" spans="1:13" ht="12.75">
      <c r="A3" t="s">
        <v>90</v>
      </c>
      <c r="J3" s="14" t="s">
        <v>30</v>
      </c>
      <c r="K3" s="50" t="s">
        <v>55</v>
      </c>
      <c r="L3" s="22" t="s">
        <v>33</v>
      </c>
      <c r="M3" s="22" t="s">
        <v>36</v>
      </c>
    </row>
    <row r="4" spans="5:13" ht="12.75">
      <c r="E4" s="8">
        <v>31</v>
      </c>
      <c r="F4" s="8" t="s">
        <v>137</v>
      </c>
      <c r="G4" s="8" t="s">
        <v>136</v>
      </c>
      <c r="J4" s="15" t="s">
        <v>31</v>
      </c>
      <c r="K4" s="21" t="s">
        <v>32</v>
      </c>
      <c r="L4" s="21" t="s">
        <v>34</v>
      </c>
      <c r="M4" s="21" t="s">
        <v>37</v>
      </c>
    </row>
    <row r="5" spans="1:13" ht="12.75">
      <c r="A5" t="s">
        <v>91</v>
      </c>
      <c r="J5" s="15"/>
      <c r="K5" s="15"/>
      <c r="L5" s="21" t="s">
        <v>35</v>
      </c>
      <c r="M5" s="21"/>
    </row>
    <row r="6" spans="2:13" ht="12.75">
      <c r="B6" t="s">
        <v>92</v>
      </c>
      <c r="C6" s="1" t="s">
        <v>93</v>
      </c>
      <c r="D6" s="1"/>
      <c r="E6" s="1" t="s">
        <v>114</v>
      </c>
      <c r="J6" s="20">
        <v>1</v>
      </c>
      <c r="K6" s="20" t="s">
        <v>80</v>
      </c>
      <c r="L6" s="25">
        <v>0</v>
      </c>
      <c r="M6" s="45">
        <f>L6*160.174*1.302</f>
        <v>0</v>
      </c>
    </row>
    <row r="7" spans="10:13" ht="12.75">
      <c r="J7" s="14">
        <v>2</v>
      </c>
      <c r="K7" s="14" t="s">
        <v>38</v>
      </c>
      <c r="L7" s="14"/>
      <c r="M7" s="45">
        <f aca="true" t="shared" si="0" ref="M7:M19">L7*160.174*1.302</f>
        <v>0</v>
      </c>
    </row>
    <row r="8" spans="1:13" ht="12.75">
      <c r="A8" t="s">
        <v>94</v>
      </c>
      <c r="J8" s="15"/>
      <c r="K8" s="15" t="s">
        <v>39</v>
      </c>
      <c r="L8" s="21"/>
      <c r="M8" s="45">
        <f t="shared" si="0"/>
        <v>0</v>
      </c>
    </row>
    <row r="9" spans="5:13" ht="12.75">
      <c r="E9" t="s">
        <v>95</v>
      </c>
      <c r="J9" s="16"/>
      <c r="K9" s="16" t="s">
        <v>40</v>
      </c>
      <c r="L9" s="23">
        <v>0</v>
      </c>
      <c r="M9" s="45">
        <f t="shared" si="0"/>
        <v>0</v>
      </c>
    </row>
    <row r="10" spans="5:13" ht="12.75">
      <c r="E10" t="s">
        <v>96</v>
      </c>
      <c r="J10" s="15">
        <v>3</v>
      </c>
      <c r="K10" s="24" t="s">
        <v>41</v>
      </c>
      <c r="L10" s="21"/>
      <c r="M10" s="45">
        <f t="shared" si="0"/>
        <v>0</v>
      </c>
    </row>
    <row r="11" spans="5:13" ht="12.75">
      <c r="E11" t="s">
        <v>97</v>
      </c>
      <c r="J11" s="16"/>
      <c r="K11" s="18" t="s">
        <v>43</v>
      </c>
      <c r="L11" s="23">
        <v>0</v>
      </c>
      <c r="M11" s="45">
        <f t="shared" si="0"/>
        <v>0</v>
      </c>
    </row>
    <row r="12" spans="5:13" ht="12.75">
      <c r="E12" t="s">
        <v>98</v>
      </c>
      <c r="J12" s="14">
        <v>4</v>
      </c>
      <c r="K12" s="17" t="s">
        <v>42</v>
      </c>
      <c r="L12" s="22"/>
      <c r="M12" s="45">
        <f t="shared" si="0"/>
        <v>0</v>
      </c>
    </row>
    <row r="13" spans="1:13" ht="12.75">
      <c r="A13" t="s">
        <v>99</v>
      </c>
      <c r="J13" s="16"/>
      <c r="K13" s="18" t="s">
        <v>83</v>
      </c>
      <c r="L13" s="23">
        <v>3.91</v>
      </c>
      <c r="M13" s="45">
        <f t="shared" si="0"/>
        <v>815.4170026800001</v>
      </c>
    </row>
    <row r="14" spans="1:13" ht="12.75">
      <c r="A14" t="s">
        <v>100</v>
      </c>
      <c r="J14" s="20">
        <v>5</v>
      </c>
      <c r="K14" s="19" t="s">
        <v>44</v>
      </c>
      <c r="L14" s="25">
        <v>0</v>
      </c>
      <c r="M14" s="45">
        <f t="shared" si="0"/>
        <v>0</v>
      </c>
    </row>
    <row r="15" spans="5:13" ht="12.75">
      <c r="E15" t="s">
        <v>101</v>
      </c>
      <c r="J15" s="14">
        <v>6</v>
      </c>
      <c r="K15" s="17" t="s">
        <v>45</v>
      </c>
      <c r="L15" s="22"/>
      <c r="M15" s="45">
        <f t="shared" si="0"/>
        <v>0</v>
      </c>
    </row>
    <row r="16" spans="5:13" ht="12.75">
      <c r="E16" t="s">
        <v>102</v>
      </c>
      <c r="J16" s="15" t="s">
        <v>46</v>
      </c>
      <c r="K16" s="26" t="s">
        <v>47</v>
      </c>
      <c r="L16" s="21">
        <v>3.91</v>
      </c>
      <c r="M16" s="45">
        <f t="shared" si="0"/>
        <v>815.4170026800001</v>
      </c>
    </row>
    <row r="17" spans="5:13" ht="12.75">
      <c r="E17" t="s">
        <v>103</v>
      </c>
      <c r="J17" s="15" t="s">
        <v>48</v>
      </c>
      <c r="K17" s="26" t="s">
        <v>85</v>
      </c>
      <c r="L17" s="21">
        <v>0</v>
      </c>
      <c r="M17" s="45">
        <f t="shared" si="0"/>
        <v>0</v>
      </c>
    </row>
    <row r="18" spans="1:13" ht="12.75">
      <c r="A18" t="s">
        <v>104</v>
      </c>
      <c r="J18" s="15" t="s">
        <v>50</v>
      </c>
      <c r="K18" s="26" t="s">
        <v>49</v>
      </c>
      <c r="L18" s="21">
        <v>2.43</v>
      </c>
      <c r="M18" s="45">
        <f t="shared" si="0"/>
        <v>506.7681116400001</v>
      </c>
    </row>
    <row r="19" spans="1:13" ht="12.75">
      <c r="A19" t="s">
        <v>105</v>
      </c>
      <c r="J19" s="16" t="s">
        <v>84</v>
      </c>
      <c r="K19" s="18" t="s">
        <v>51</v>
      </c>
      <c r="L19" s="23">
        <v>1</v>
      </c>
      <c r="M19" s="45">
        <f t="shared" si="0"/>
        <v>208.54654800000003</v>
      </c>
    </row>
    <row r="20" spans="1:13" ht="12.75">
      <c r="A20" t="s">
        <v>130</v>
      </c>
      <c r="J20" s="20"/>
      <c r="K20" s="27" t="s">
        <v>52</v>
      </c>
      <c r="L20" s="28">
        <f>SUM(L6:L19)</f>
        <v>11.25</v>
      </c>
      <c r="M20" s="33">
        <f>SUM(M6:M19)</f>
        <v>2346.1486650000006</v>
      </c>
    </row>
    <row r="21" spans="1:11" ht="12.75">
      <c r="A21" t="s">
        <v>106</v>
      </c>
      <c r="K21" s="1" t="s">
        <v>53</v>
      </c>
    </row>
    <row r="22" spans="1:13" ht="12.75">
      <c r="A22" t="s">
        <v>107</v>
      </c>
      <c r="J22" s="22" t="s">
        <v>30</v>
      </c>
      <c r="K22" s="14"/>
      <c r="L22" s="22" t="s">
        <v>33</v>
      </c>
      <c r="M22" s="22" t="s">
        <v>36</v>
      </c>
    </row>
    <row r="23" spans="1:13" ht="12.75">
      <c r="A23" t="s">
        <v>108</v>
      </c>
      <c r="J23" s="23" t="s">
        <v>31</v>
      </c>
      <c r="K23" s="23" t="s">
        <v>32</v>
      </c>
      <c r="L23" s="23" t="s">
        <v>54</v>
      </c>
      <c r="M23" s="23" t="s">
        <v>37</v>
      </c>
    </row>
    <row r="24" spans="1:13" ht="12.75">
      <c r="A24" t="s">
        <v>109</v>
      </c>
      <c r="J24" s="20">
        <v>1</v>
      </c>
      <c r="K24" s="20" t="s">
        <v>140</v>
      </c>
      <c r="L24" s="45">
        <v>9.66</v>
      </c>
      <c r="M24" s="32">
        <f aca="true" t="shared" si="1" ref="M24:M35">L24*160.174*1.302*1.15</f>
        <v>2316.743601732</v>
      </c>
    </row>
    <row r="25" spans="1:13" ht="12.75">
      <c r="A25" t="s">
        <v>110</v>
      </c>
      <c r="J25" s="20">
        <v>2</v>
      </c>
      <c r="K25" s="20" t="s">
        <v>141</v>
      </c>
      <c r="L25" s="45">
        <v>1.62</v>
      </c>
      <c r="M25" s="32">
        <f t="shared" si="1"/>
        <v>388.522218924</v>
      </c>
    </row>
    <row r="26" spans="1:13" ht="12.75">
      <c r="A26" t="s">
        <v>111</v>
      </c>
      <c r="J26" s="20">
        <v>3</v>
      </c>
      <c r="K26" s="20" t="s">
        <v>144</v>
      </c>
      <c r="L26" s="45">
        <f>0.02*39.6</f>
        <v>0.792</v>
      </c>
      <c r="M26" s="32">
        <f t="shared" si="1"/>
        <v>189.9441959184</v>
      </c>
    </row>
    <row r="27" spans="1:13" ht="12.75">
      <c r="A27" s="47" t="s">
        <v>112</v>
      </c>
      <c r="B27" s="47"/>
      <c r="C27" s="47"/>
      <c r="D27" s="47"/>
      <c r="E27" s="47"/>
      <c r="F27" s="47"/>
      <c r="G27" s="47"/>
      <c r="H27" s="47"/>
      <c r="J27" s="20">
        <v>4</v>
      </c>
      <c r="K27" s="20" t="s">
        <v>145</v>
      </c>
      <c r="L27" s="45">
        <v>0.89</v>
      </c>
      <c r="M27" s="32">
        <f t="shared" si="1"/>
        <v>213.44739187800002</v>
      </c>
    </row>
    <row r="28" spans="1:13" ht="12.75">
      <c r="A28" t="s">
        <v>113</v>
      </c>
      <c r="B28" s="1"/>
      <c r="C28" s="1"/>
      <c r="D28" s="1"/>
      <c r="J28" s="20">
        <v>5</v>
      </c>
      <c r="K28" s="20" t="s">
        <v>153</v>
      </c>
      <c r="L28" s="45">
        <f>0.06*7.1</f>
        <v>0.426</v>
      </c>
      <c r="M28" s="32">
        <f t="shared" si="1"/>
        <v>102.16695386519999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4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5945.5</v>
      </c>
      <c r="F32" t="s">
        <v>60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1013.2</v>
      </c>
      <c r="F33" t="s">
        <v>60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927</v>
      </c>
      <c r="F35" t="s">
        <v>60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52</v>
      </c>
      <c r="L36" s="28">
        <f>SUM(L24:L34)</f>
        <v>13.388000000000002</v>
      </c>
      <c r="M36" s="33">
        <f>SUM(M24:M35)</f>
        <v>3210.8243623176</v>
      </c>
    </row>
    <row r="37" spans="2:11" ht="12.75">
      <c r="B37" s="1" t="s">
        <v>5</v>
      </c>
      <c r="C37" s="1"/>
      <c r="K37" s="1" t="s">
        <v>56</v>
      </c>
    </row>
    <row r="38" spans="10:13" ht="12.75">
      <c r="J38" s="22" t="s">
        <v>30</v>
      </c>
      <c r="K38" s="22"/>
      <c r="L38" s="22" t="s">
        <v>57</v>
      </c>
      <c r="M38" s="22" t="s">
        <v>36</v>
      </c>
    </row>
    <row r="39" spans="1:13" ht="12.75">
      <c r="A39" s="2" t="s">
        <v>6</v>
      </c>
      <c r="F39" s="11">
        <v>116718.54</v>
      </c>
      <c r="J39" s="23" t="s">
        <v>31</v>
      </c>
      <c r="K39" s="23" t="s">
        <v>32</v>
      </c>
      <c r="L39" s="23"/>
      <c r="M39" s="23" t="s">
        <v>58</v>
      </c>
    </row>
    <row r="40" spans="1:13" ht="12.75">
      <c r="A40" t="s">
        <v>7</v>
      </c>
      <c r="F40" s="5">
        <v>113997.14</v>
      </c>
      <c r="J40" s="20">
        <v>1</v>
      </c>
      <c r="K40" s="20" t="s">
        <v>142</v>
      </c>
      <c r="L40" s="25" t="s">
        <v>143</v>
      </c>
      <c r="M40" s="25">
        <v>600</v>
      </c>
    </row>
    <row r="41" spans="2:13" ht="12.75">
      <c r="B41" t="s">
        <v>8</v>
      </c>
      <c r="F41" s="9">
        <f>F40/F39</f>
        <v>0.9766840812093778</v>
      </c>
      <c r="J41" s="20">
        <v>2</v>
      </c>
      <c r="K41" s="20" t="s">
        <v>146</v>
      </c>
      <c r="L41" s="25" t="s">
        <v>147</v>
      </c>
      <c r="M41" s="25">
        <v>204.6</v>
      </c>
    </row>
    <row r="42" spans="1:13" ht="12.75">
      <c r="A42" s="7" t="s">
        <v>135</v>
      </c>
      <c r="B42" s="7"/>
      <c r="C42" s="7"/>
      <c r="D42" s="7"/>
      <c r="E42" s="7"/>
      <c r="F42" s="5">
        <f>250+300+400+400+250+105</f>
        <v>1705</v>
      </c>
      <c r="J42" s="20">
        <v>3</v>
      </c>
      <c r="K42" s="20" t="s">
        <v>148</v>
      </c>
      <c r="L42" s="25" t="s">
        <v>143</v>
      </c>
      <c r="M42" s="25">
        <f>2*17.7</f>
        <v>35.4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115702.14</v>
      </c>
      <c r="J43" s="20">
        <v>4</v>
      </c>
      <c r="K43" s="20" t="s">
        <v>149</v>
      </c>
      <c r="L43" s="25" t="s">
        <v>150</v>
      </c>
      <c r="M43" s="25">
        <f>2*27.1</f>
        <v>54.2</v>
      </c>
    </row>
    <row r="44" spans="10:13" ht="12.75">
      <c r="J44" s="20">
        <v>5</v>
      </c>
      <c r="K44" s="54" t="s">
        <v>151</v>
      </c>
      <c r="L44" s="25" t="s">
        <v>152</v>
      </c>
      <c r="M44" s="25">
        <f>3*43.28</f>
        <v>129.84</v>
      </c>
    </row>
    <row r="45" spans="2:13" ht="12.75">
      <c r="B45" s="1" t="s">
        <v>10</v>
      </c>
      <c r="C45" s="1"/>
      <c r="J45" s="20">
        <v>6</v>
      </c>
      <c r="K45" s="20" t="s">
        <v>154</v>
      </c>
      <c r="L45" s="25" t="s">
        <v>155</v>
      </c>
      <c r="M45" s="25">
        <f>6*11.6</f>
        <v>69.6</v>
      </c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4191*1.302</f>
        <v>5456.682</v>
      </c>
      <c r="J48" s="20">
        <v>9</v>
      </c>
      <c r="K48" s="20"/>
      <c r="L48" s="25"/>
      <c r="M48" s="25"/>
    </row>
    <row r="49" spans="1:13" ht="12.75">
      <c r="A49" s="6" t="s">
        <v>15</v>
      </c>
      <c r="F49" s="11">
        <f>5060*1.302</f>
        <v>6588.12</v>
      </c>
      <c r="J49" s="20">
        <v>10</v>
      </c>
      <c r="K49" s="20"/>
      <c r="L49" s="25"/>
      <c r="M49" s="25"/>
    </row>
    <row r="50" spans="1:13" ht="12.75">
      <c r="A50" s="55" t="s">
        <v>86</v>
      </c>
      <c r="B50" s="46"/>
      <c r="C50" s="46"/>
      <c r="D50" s="46"/>
      <c r="E50" s="53">
        <v>0</v>
      </c>
      <c r="F50" s="56">
        <f>E50*E32</f>
        <v>0</v>
      </c>
      <c r="J50" s="20">
        <v>11</v>
      </c>
      <c r="K50" s="20"/>
      <c r="L50" s="25"/>
      <c r="M50" s="25"/>
    </row>
    <row r="51" spans="1:13" ht="12.75">
      <c r="A51" s="4" t="s">
        <v>28</v>
      </c>
      <c r="F51" s="31">
        <f>F48+F49+F50</f>
        <v>12044.802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77</v>
      </c>
      <c r="D53" s="5">
        <v>0</v>
      </c>
      <c r="E53" t="s">
        <v>14</v>
      </c>
      <c r="F53" s="11">
        <f>E32*D53</f>
        <v>0</v>
      </c>
      <c r="J53" s="20">
        <v>14</v>
      </c>
      <c r="K53" s="20"/>
      <c r="L53" s="25"/>
      <c r="M53" s="25"/>
    </row>
    <row r="54" spans="1:13" ht="12.75">
      <c r="A54" t="s">
        <v>82</v>
      </c>
      <c r="B54">
        <v>1013.2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16</v>
      </c>
      <c r="K55" s="20"/>
      <c r="L55" s="25"/>
      <c r="M55" s="25"/>
    </row>
    <row r="56" spans="1:13" ht="12.75">
      <c r="A56" s="4" t="s">
        <v>62</v>
      </c>
      <c r="B56" s="10"/>
      <c r="C56" s="10"/>
      <c r="F56" s="8"/>
      <c r="J56" s="20">
        <v>17</v>
      </c>
      <c r="K56" s="20"/>
      <c r="L56" s="25"/>
      <c r="M56" s="25"/>
    </row>
    <row r="57" spans="1:13" ht="12.75">
      <c r="A57" s="10" t="s">
        <v>63</v>
      </c>
      <c r="B57" s="10">
        <v>3</v>
      </c>
      <c r="C57" s="10"/>
      <c r="D57" s="5">
        <v>6305</v>
      </c>
      <c r="F57" s="35">
        <f>B57*D57</f>
        <v>18915</v>
      </c>
      <c r="J57" s="20"/>
      <c r="K57" s="20"/>
      <c r="L57" s="30" t="s">
        <v>59</v>
      </c>
      <c r="M57" s="33">
        <f>SUM(M40:M56)</f>
        <v>1093.6399999999999</v>
      </c>
    </row>
    <row r="58" spans="1:6" ht="12.75">
      <c r="A58" s="59" t="s">
        <v>134</v>
      </c>
      <c r="B58" s="59"/>
      <c r="C58" s="59"/>
      <c r="D58" s="53"/>
      <c r="E58" s="46"/>
      <c r="F58" s="60">
        <v>0</v>
      </c>
    </row>
    <row r="59" spans="1:6" ht="12.75">
      <c r="A59" s="4" t="s">
        <v>70</v>
      </c>
      <c r="F59" s="8">
        <f>SUM(F57+F58)</f>
        <v>18915</v>
      </c>
    </row>
    <row r="60" spans="1:2" ht="12.75">
      <c r="A60" s="4" t="s">
        <v>64</v>
      </c>
      <c r="B60" s="4"/>
    </row>
    <row r="61" spans="1:6" ht="12.75">
      <c r="A61" t="s">
        <v>18</v>
      </c>
      <c r="C61" s="46">
        <v>304687</v>
      </c>
      <c r="D61">
        <v>224780.6</v>
      </c>
      <c r="E61">
        <v>5945.5</v>
      </c>
      <c r="F61" s="34">
        <f>C61/D61*E61</f>
        <v>8059.0431669814925</v>
      </c>
    </row>
    <row r="62" spans="1:6" ht="12.75">
      <c r="A62" t="s">
        <v>19</v>
      </c>
      <c r="F62" s="34">
        <f>M20</f>
        <v>2346.1486650000006</v>
      </c>
    </row>
    <row r="63" spans="1:6" ht="12.75">
      <c r="A63" t="s">
        <v>20</v>
      </c>
      <c r="F63" s="11">
        <f>M36</f>
        <v>3210.8243623176</v>
      </c>
    </row>
    <row r="64" spans="1:6" ht="12.75">
      <c r="A64" t="s">
        <v>75</v>
      </c>
      <c r="F64" s="5">
        <f>1*600*1.302</f>
        <v>781.2</v>
      </c>
    </row>
    <row r="65" spans="1:6" ht="12.75">
      <c r="A65" t="s">
        <v>21</v>
      </c>
      <c r="F65" s="11">
        <f>M57</f>
        <v>1093.6399999999999</v>
      </c>
    </row>
    <row r="66" spans="1:6" ht="12.75">
      <c r="A66" t="s">
        <v>22</v>
      </c>
      <c r="F66" s="5"/>
    </row>
    <row r="67" spans="1:6" ht="12.75">
      <c r="A67" t="s">
        <v>23</v>
      </c>
      <c r="F67" s="5"/>
    </row>
    <row r="68" spans="2:6" ht="12.75">
      <c r="B68">
        <v>5945.5</v>
      </c>
      <c r="C68" t="s">
        <v>13</v>
      </c>
      <c r="D68" s="11">
        <v>0.43</v>
      </c>
      <c r="E68" t="s">
        <v>14</v>
      </c>
      <c r="F68" s="11">
        <f>B68*D68</f>
        <v>2556.565</v>
      </c>
    </row>
    <row r="69" spans="1:6" ht="12.75">
      <c r="A69" s="46" t="s">
        <v>78</v>
      </c>
      <c r="B69" s="46"/>
      <c r="C69" s="46"/>
      <c r="D69" s="46"/>
      <c r="E69" s="46"/>
      <c r="F69" s="53">
        <v>0</v>
      </c>
    </row>
    <row r="70" spans="1:6" ht="12.75">
      <c r="A70" s="46" t="s">
        <v>87</v>
      </c>
      <c r="B70" s="46"/>
      <c r="C70" s="46"/>
      <c r="D70" s="53">
        <v>0</v>
      </c>
      <c r="E70" s="46"/>
      <c r="F70" s="53">
        <f>D70*E32</f>
        <v>0</v>
      </c>
    </row>
    <row r="71" spans="1:6" ht="12.75">
      <c r="A71" s="4" t="s">
        <v>67</v>
      </c>
      <c r="B71" s="10"/>
      <c r="C71" s="10"/>
      <c r="F71" s="31">
        <f>SUM(F61:F70)</f>
        <v>18047.421194299095</v>
      </c>
    </row>
    <row r="72" spans="1:6" ht="12.75">
      <c r="A72" s="4" t="s">
        <v>65</v>
      </c>
      <c r="F72" s="5"/>
    </row>
    <row r="73" spans="1:6" ht="12.75">
      <c r="A73" t="s">
        <v>24</v>
      </c>
      <c r="B73">
        <v>5945.5</v>
      </c>
      <c r="C73" t="s">
        <v>60</v>
      </c>
      <c r="D73" s="5">
        <v>0.24</v>
      </c>
      <c r="E73" t="s">
        <v>14</v>
      </c>
      <c r="F73" s="11">
        <f>B73*D73</f>
        <v>1426.9199999999998</v>
      </c>
    </row>
    <row r="74" spans="1:6" ht="12.75">
      <c r="A74" t="s">
        <v>25</v>
      </c>
      <c r="F74" s="5"/>
    </row>
    <row r="75" spans="1:6" ht="12.75">
      <c r="A75" s="7" t="s">
        <v>76</v>
      </c>
      <c r="F75" s="5"/>
    </row>
    <row r="76" spans="2:6" ht="12.75">
      <c r="B76">
        <v>5945.5</v>
      </c>
      <c r="C76" t="s">
        <v>13</v>
      </c>
      <c r="D76" s="11">
        <v>0.94</v>
      </c>
      <c r="E76" t="s">
        <v>14</v>
      </c>
      <c r="F76" s="11">
        <f>B76*D76</f>
        <v>5588.7699999999995</v>
      </c>
    </row>
    <row r="77" spans="1:6" ht="12.75">
      <c r="A77" s="4" t="s">
        <v>66</v>
      </c>
      <c r="F77" s="31">
        <f>F73+F76</f>
        <v>7015.69</v>
      </c>
    </row>
    <row r="78" spans="1:8" ht="12.75">
      <c r="A78" s="4" t="s">
        <v>68</v>
      </c>
      <c r="G78" s="7"/>
      <c r="H78" s="7"/>
    </row>
    <row r="79" spans="1:6" ht="12.75">
      <c r="A79" s="7" t="s">
        <v>26</v>
      </c>
      <c r="B79" s="7"/>
      <c r="C79" s="7"/>
      <c r="D79" s="7"/>
      <c r="E79" s="7"/>
      <c r="F79" s="7"/>
    </row>
    <row r="80" spans="2:6" ht="12.75">
      <c r="B80">
        <v>5945.5</v>
      </c>
      <c r="C80" t="s">
        <v>13</v>
      </c>
      <c r="D80" s="11">
        <v>1.54</v>
      </c>
      <c r="E80" t="s">
        <v>14</v>
      </c>
      <c r="F80" s="11">
        <f>B80*D80</f>
        <v>9156.07</v>
      </c>
    </row>
    <row r="81" spans="1:9" ht="12.75">
      <c r="A81" s="4" t="s">
        <v>69</v>
      </c>
      <c r="F81" s="31">
        <f>SUM(F80)</f>
        <v>9156.07</v>
      </c>
      <c r="I81" s="7"/>
    </row>
    <row r="82" spans="1:6" ht="12.75">
      <c r="A82" s="57" t="s">
        <v>81</v>
      </c>
      <c r="B82" s="46"/>
      <c r="C82" s="46"/>
      <c r="D82" s="53">
        <v>0</v>
      </c>
      <c r="E82" s="46"/>
      <c r="F82" s="58">
        <f>D82*E32</f>
        <v>0</v>
      </c>
    </row>
    <row r="83" spans="1:6" ht="12.75">
      <c r="A83" s="1" t="s">
        <v>27</v>
      </c>
      <c r="B83" s="1"/>
      <c r="F83" s="31">
        <f>F51+F55+F59+F71+F77+F81+F82</f>
        <v>65178.98319429909</v>
      </c>
    </row>
    <row r="84" spans="1:6" ht="12.75">
      <c r="A84" s="1" t="s">
        <v>79</v>
      </c>
      <c r="B84" s="36"/>
      <c r="C84" s="36">
        <v>0.058</v>
      </c>
      <c r="D84" s="1"/>
      <c r="E84" s="1"/>
      <c r="F84" s="31">
        <f>F83*5.8%</f>
        <v>3780.381025269347</v>
      </c>
    </row>
    <row r="85" spans="1:6" ht="12.75">
      <c r="A85" s="1"/>
      <c r="B85" s="36" t="s">
        <v>131</v>
      </c>
      <c r="C85" s="36"/>
      <c r="D85" s="1"/>
      <c r="E85" s="51"/>
      <c r="F85" s="52">
        <f>3197.13*4.83</f>
        <v>15442.137900000002</v>
      </c>
    </row>
    <row r="86" spans="1:6" ht="12.75">
      <c r="A86" s="1"/>
      <c r="B86" s="36" t="s">
        <v>132</v>
      </c>
      <c r="C86" s="36"/>
      <c r="D86" s="1"/>
      <c r="E86" s="51"/>
      <c r="F86" s="52">
        <v>781.63</v>
      </c>
    </row>
    <row r="87" spans="1:6" ht="12.75">
      <c r="A87" s="1"/>
      <c r="B87" s="36" t="s">
        <v>133</v>
      </c>
      <c r="C87" s="36"/>
      <c r="D87" s="1"/>
      <c r="E87" s="51"/>
      <c r="F87" s="52">
        <f>4245.98+805.82</f>
        <v>5051.799999999999</v>
      </c>
    </row>
    <row r="88" spans="1:6" ht="15">
      <c r="A88" s="12" t="s">
        <v>29</v>
      </c>
      <c r="B88" s="12"/>
      <c r="C88" s="12"/>
      <c r="D88" s="12"/>
      <c r="E88" s="12"/>
      <c r="F88" s="42">
        <f>F83+F84+F85+F86+F87</f>
        <v>90234.93211956845</v>
      </c>
    </row>
    <row r="89" spans="2:6" ht="12.75">
      <c r="B89" s="37" t="s">
        <v>71</v>
      </c>
      <c r="C89" s="38" t="s">
        <v>72</v>
      </c>
      <c r="D89" s="22" t="s">
        <v>73</v>
      </c>
      <c r="E89" s="22" t="s">
        <v>74</v>
      </c>
      <c r="F89" s="41" t="s">
        <v>139</v>
      </c>
    </row>
    <row r="90" spans="1:6" ht="12.75">
      <c r="A90" s="13"/>
      <c r="B90" s="39">
        <v>44470</v>
      </c>
      <c r="C90" s="40">
        <v>-121800</v>
      </c>
      <c r="D90" s="43">
        <f>F43</f>
        <v>115702.14</v>
      </c>
      <c r="E90" s="43">
        <f>F88</f>
        <v>90234.93211956845</v>
      </c>
      <c r="F90" s="44">
        <f>C90+D90-E90</f>
        <v>-96332.79211956845</v>
      </c>
    </row>
    <row r="92" spans="1:6" ht="13.5" thickBot="1">
      <c r="A92" t="s">
        <v>115</v>
      </c>
      <c r="C92" s="48">
        <v>44105</v>
      </c>
      <c r="D92" s="8" t="s">
        <v>116</v>
      </c>
      <c r="E92" s="48">
        <v>44135</v>
      </c>
      <c r="F92" t="s">
        <v>117</v>
      </c>
    </row>
    <row r="93" spans="1:7" ht="13.5" thickBot="1">
      <c r="A93" t="s">
        <v>118</v>
      </c>
      <c r="F93" s="49">
        <f>E90</f>
        <v>90234.93211956845</v>
      </c>
      <c r="G93" t="s">
        <v>14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99" ht="12.75">
      <c r="A99" t="s">
        <v>124</v>
      </c>
    </row>
    <row r="100" ht="12.75">
      <c r="A100" t="s">
        <v>125</v>
      </c>
    </row>
    <row r="102" ht="12.75">
      <c r="B102" t="s">
        <v>126</v>
      </c>
    </row>
    <row r="104" ht="12.75">
      <c r="A104" t="s">
        <v>127</v>
      </c>
    </row>
    <row r="107" ht="12.75">
      <c r="A107" t="s">
        <v>128</v>
      </c>
    </row>
    <row r="110" ht="12.75">
      <c r="A110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2020-09-12T14:09:41Z</cp:lastPrinted>
  <dcterms:created xsi:type="dcterms:W3CDTF">2008-08-18T07:30:19Z</dcterms:created>
  <dcterms:modified xsi:type="dcterms:W3CDTF">2021-02-11T08:12:49Z</dcterms:modified>
  <cp:category/>
  <cp:version/>
  <cp:contentType/>
  <cp:contentStatus/>
</cp:coreProperties>
</file>