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<sst xmlns="http://schemas.openxmlformats.org/spreadsheetml/2006/main" count="183" uniqueCount="154">
  <si>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</si>
  <si>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</si>
  <si>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</si>
  <si>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</si>
  <si>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</si>
  <si>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</si>
  <si>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</si>
  <si>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</si>
  <si>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</si>
  <si>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</si>
  <si>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</si>
  <si>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</si>
  <si>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</si>
  <si>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</si>
  <si>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</si>
  <si>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</si>
  <si>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</si>
  <si>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</si>
  <si>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</si>
  <si>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</si>
  <si>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</si>
  <si>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</si>
  <si>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</si>
  <si>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</si>
  <si>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</si>
  <si>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</si>
  <si>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</si>
  <si>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</si>
  <si>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</si>
  <si>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</si>
  <si>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</si>
  <si>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</si>
  <si>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</si>
  <si>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</si>
  <si>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</si>
  <si>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</si>
  <si>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</si>
  <si>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</si>
  <si>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</si>
  <si>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</si>
  <si>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</si>
  <si>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</si>
  <si>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</si>
  <si>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</si>
  <si>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</si>
  <si>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</si>
  <si>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</si>
  <si>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</si>
  <si>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</si>
  <si>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</si>
  <si>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</si>
  <si>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</si>
  <si>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</si>
  <si>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</si>
  <si>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</si>
  <si>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</si>
  <si>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</si>
  <si>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</si>
  <si>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</si>
  <si>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</si>
  <si>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</si>
  <si>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</si>
  <si>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</si>
  <si>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</si>
  <si>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</si>
  <si>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</si>
  <si>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</si>
  <si>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</si>
  <si>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</si>
  <si>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</si>
  <si>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</si>
  <si>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</si>
  <si>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</si>
  <si>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</si>
  <si>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</si>
  <si>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</si>
  <si>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</si>
  <si>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</si>
  <si>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</si>
  <si>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</si>
  <si>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</si>
  <si>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</si>
  <si>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</si>
  <si>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</si>
  <si>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</si>
  <si>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</si>
  <si>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</si>
  <si>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</si>
  <si>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</si>
  <si>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</si>
  <si>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</si>
  <si>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</si>
  <si>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</si>
  <si>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</si>
  <si>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</si>
  <si>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</si>
  <si>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</si>
  <si>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</si>
  <si>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</si>
  <si>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</si>
  <si>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</si>
  <si>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</si>
  <si>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</si>
  <si>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</si>
  <si>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</si>
  <si>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</si>
  <si>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</si>
  <si>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</si>
  <si>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</si>
  <si>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</si>
  <si>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</si>
  <si>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</si>
  <si>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</si>
  <si>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</si>
  <si>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</si>
  <si>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</si>
  <si>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</si>
  <si>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</si>
  <si>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</si>
  <si>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</si>
  <si>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</si>
  <si>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</si>
  <si>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</si>
  <si>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</si>
  <si>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</si>
  <si>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</si>
  <si>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</si>
  <si>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</si>
  <si>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</si>
  <si>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</si>
  <si>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</si>
  <si>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января</t>
  </si>
  <si>
    <t>2020г.</t>
  </si>
  <si>
    <t>за   январь  2020 г.</t>
  </si>
  <si>
    <t>ост.на 01.02</t>
  </si>
  <si>
    <t>смена труб д 110 пвх (5мп) кв.69-72</t>
  </si>
  <si>
    <t>труба д 100 пвх 2мп</t>
  </si>
  <si>
    <t>1шт</t>
  </si>
  <si>
    <t>2шт</t>
  </si>
  <si>
    <t>3шт</t>
  </si>
  <si>
    <t>труба д 100 пвх 1мп</t>
  </si>
  <si>
    <t>крестовина 110</t>
  </si>
  <si>
    <t>ревизка 110</t>
  </si>
  <si>
    <t>компенсатор муфта 110</t>
  </si>
  <si>
    <t>трапер 110</t>
  </si>
  <si>
    <t>манжета 110</t>
  </si>
  <si>
    <t>компенсатор муфта 50</t>
  </si>
  <si>
    <t>крепление 110</t>
  </si>
  <si>
    <t>диск</t>
  </si>
  <si>
    <t>ремонт эл.щита (1шт) кв.26</t>
  </si>
  <si>
    <t>ВН-40 А</t>
  </si>
  <si>
    <t>смена ламп (4шт) п-д4,5</t>
  </si>
  <si>
    <t>лампа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</si>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</sst>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1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5">
        <f t="shared" si="0"/>
        <v>617.7909276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617.7909276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2064.8092500000002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82.59237</v>
      </c>
    </row>
    <row r="20" spans="1:13" ht="12.75">
      <c r="A20" t="s">
        <v>101</v>
      </c>
      <c r="J20" s="20"/>
      <c r="K20" s="27" t="s">
        <v>56</v>
      </c>
      <c r="L20" s="28">
        <f>SUM(L6:L19)</f>
        <v>22.73</v>
      </c>
      <c r="M20" s="34">
        <f>SUM(M6:M19)</f>
        <v>3754.6491402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f>0.05*146.9</f>
        <v>7.345000000000001</v>
      </c>
      <c r="M24" s="33">
        <f aca="true" t="shared" si="1" ref="M24:M38">L24*126.87*1.302*1.15</f>
        <v>1395.2742025950001</v>
      </c>
    </row>
    <row r="25" spans="1:13" ht="12.75">
      <c r="A25" t="s">
        <v>105</v>
      </c>
      <c r="J25" s="20">
        <v>2</v>
      </c>
      <c r="K25" s="20" t="s">
        <v>149</v>
      </c>
      <c r="L25" s="45">
        <v>4.83</v>
      </c>
      <c r="M25" s="33">
        <f t="shared" si="1"/>
        <v>917.51863833</v>
      </c>
    </row>
    <row r="26" spans="1:13" ht="12.75">
      <c r="A26" t="s">
        <v>106</v>
      </c>
      <c r="J26" s="20">
        <v>3</v>
      </c>
      <c r="K26" s="20" t="s">
        <v>151</v>
      </c>
      <c r="L26" s="45">
        <v>0.28</v>
      </c>
      <c r="M26" s="33">
        <f t="shared" si="1"/>
        <v>53.189486280000004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12.455</v>
      </c>
      <c r="M39" s="34">
        <f>SUM(M24:M38)</f>
        <v>2365.9823272050003</v>
      </c>
    </row>
    <row r="40" spans="1:11" ht="12.75">
      <c r="A40" s="2" t="s">
        <v>6</v>
      </c>
      <c r="F40" s="11">
        <v>53184.18</v>
      </c>
      <c r="K40" s="1" t="s">
        <v>60</v>
      </c>
    </row>
    <row r="41" spans="1:13" ht="12.75">
      <c r="A41" t="s">
        <v>7</v>
      </c>
      <c r="F41" s="5">
        <v>44359.06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0.8340649418680517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v>316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45259.06</v>
      </c>
      <c r="J44" s="20">
        <v>2</v>
      </c>
      <c r="K44" s="20" t="s">
        <v>140</v>
      </c>
      <c r="L44" s="25" t="s">
        <v>139</v>
      </c>
      <c r="M44" s="25">
        <f>3*212.09</f>
        <v>636.27</v>
      </c>
    </row>
    <row r="45" spans="10:13" ht="12.75">
      <c r="J45" s="20">
        <v>3</v>
      </c>
      <c r="K45" s="20" t="s">
        <v>141</v>
      </c>
      <c r="L45" s="25" t="s">
        <v>137</v>
      </c>
      <c r="M45" s="25">
        <v>202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137</v>
      </c>
      <c r="M46" s="25">
        <v>98</v>
      </c>
    </row>
    <row r="47" spans="10:13" ht="12.75">
      <c r="J47" s="20">
        <v>5</v>
      </c>
      <c r="K47" s="20" t="s">
        <v>143</v>
      </c>
      <c r="L47" s="25" t="s">
        <v>138</v>
      </c>
      <c r="M47" s="25">
        <f>2*67</f>
        <v>134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144</v>
      </c>
      <c r="L48" s="25" t="s">
        <v>137</v>
      </c>
      <c r="M48" s="25">
        <v>96</v>
      </c>
    </row>
    <row r="49" spans="1:13" ht="12.75">
      <c r="A49" t="s">
        <v>12</v>
      </c>
      <c r="F49" s="11">
        <f>5330*1.302</f>
        <v>6939.66</v>
      </c>
      <c r="J49" s="20">
        <v>7</v>
      </c>
      <c r="K49" s="20" t="s">
        <v>145</v>
      </c>
      <c r="L49" s="25" t="s">
        <v>137</v>
      </c>
      <c r="M49" s="25">
        <v>43</v>
      </c>
    </row>
    <row r="50" spans="1:13" ht="12.75">
      <c r="A50" s="6" t="s">
        <v>15</v>
      </c>
      <c r="F50" s="11">
        <f>(2500)*1.302</f>
        <v>3255</v>
      </c>
      <c r="J50" s="20">
        <v>8</v>
      </c>
      <c r="K50" s="20" t="s">
        <v>146</v>
      </c>
      <c r="L50" s="25" t="s">
        <v>137</v>
      </c>
      <c r="M50" s="25">
        <v>374.25</v>
      </c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 t="s">
        <v>147</v>
      </c>
      <c r="L51" s="25" t="s">
        <v>139</v>
      </c>
      <c r="M51" s="25">
        <f>3*58</f>
        <v>174</v>
      </c>
    </row>
    <row r="52" spans="1:13" ht="12.75">
      <c r="A52" s="4" t="s">
        <v>32</v>
      </c>
      <c r="F52" s="32">
        <f>F49+F50+F51</f>
        <v>10194.66</v>
      </c>
      <c r="J52" s="20">
        <v>10</v>
      </c>
      <c r="K52" s="20" t="s">
        <v>148</v>
      </c>
      <c r="L52" s="25" t="s">
        <v>139</v>
      </c>
      <c r="M52" s="25">
        <f>3*23.31</f>
        <v>69.92999999999999</v>
      </c>
    </row>
    <row r="53" spans="1:13" ht="12.75">
      <c r="A53" s="4" t="s">
        <v>16</v>
      </c>
      <c r="J53" s="20">
        <v>11</v>
      </c>
      <c r="K53" s="20" t="s">
        <v>150</v>
      </c>
      <c r="L53" s="25" t="s">
        <v>137</v>
      </c>
      <c r="M53" s="25">
        <v>320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152</v>
      </c>
      <c r="L54" s="25" t="s">
        <v>153</v>
      </c>
      <c r="M54" s="25">
        <f>4*16</f>
        <v>64</v>
      </c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240839</v>
      </c>
      <c r="D58">
        <v>229360</v>
      </c>
      <c r="E58">
        <v>3422.5</v>
      </c>
      <c r="F58" s="35">
        <f>C58/D58*E58</f>
        <v>3593.789141524241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3754.6491402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2365.9823272050003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M78</f>
        <v>2527.45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0.17</v>
      </c>
      <c r="E65" t="s">
        <v>14</v>
      </c>
      <c r="F65" s="5">
        <f>B65*D65</f>
        <v>581.825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>
        <v>24</v>
      </c>
      <c r="K66" s="20"/>
      <c r="L66" s="25"/>
      <c r="M66" s="25"/>
    </row>
    <row r="67" spans="1:13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  <c r="J67" s="20">
        <v>25</v>
      </c>
      <c r="K67" s="20"/>
      <c r="L67" s="25"/>
      <c r="M67" s="25"/>
    </row>
    <row r="68" spans="1:13" ht="12.75">
      <c r="A68" s="4" t="s">
        <v>70</v>
      </c>
      <c r="B68" s="10"/>
      <c r="C68" s="10"/>
      <c r="F68" s="32">
        <f>SUM(F58:F67)</f>
        <v>12823.695608929243</v>
      </c>
      <c r="J68" s="20">
        <v>26</v>
      </c>
      <c r="K68" s="20"/>
      <c r="L68" s="25"/>
      <c r="M68" s="25"/>
    </row>
    <row r="69" spans="1:13" ht="12.75">
      <c r="A69" s="4" t="s">
        <v>24</v>
      </c>
      <c r="J69" s="20">
        <v>27</v>
      </c>
      <c r="K69" s="20"/>
      <c r="L69" s="25"/>
      <c r="M69" s="25"/>
    </row>
    <row r="70" spans="1:13" ht="12.75">
      <c r="A70" t="s">
        <v>25</v>
      </c>
      <c r="B70">
        <v>3422.5</v>
      </c>
      <c r="C70" t="s">
        <v>69</v>
      </c>
      <c r="D70" s="5">
        <v>0.23</v>
      </c>
      <c r="E70" t="s">
        <v>14</v>
      </c>
      <c r="F70" s="11">
        <f>B70*D70</f>
        <v>787.1750000000001</v>
      </c>
      <c r="J70" s="20">
        <v>28</v>
      </c>
      <c r="K70" s="20"/>
      <c r="L70" s="25"/>
      <c r="M70" s="25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1.03</v>
      </c>
      <c r="E73" t="s">
        <v>14</v>
      </c>
      <c r="F73" s="11">
        <f>B73*D73</f>
        <v>3525.175</v>
      </c>
      <c r="J73" s="20">
        <v>31</v>
      </c>
      <c r="K73" s="20"/>
      <c r="L73" s="25"/>
      <c r="M73" s="25"/>
    </row>
    <row r="74" spans="1:13" ht="12.75">
      <c r="A74" s="4" t="s">
        <v>27</v>
      </c>
      <c r="F74" s="32">
        <f>F70+F73</f>
        <v>4312.35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2</v>
      </c>
      <c r="E77" t="s">
        <v>14</v>
      </c>
      <c r="F77" s="5">
        <f>B77*D77</f>
        <v>6845</v>
      </c>
      <c r="J77" s="20">
        <v>35</v>
      </c>
      <c r="K77" s="20"/>
      <c r="L77" s="25"/>
      <c r="M77" s="25"/>
    </row>
    <row r="78" spans="1:13" ht="12.75">
      <c r="A78" s="4" t="s">
        <v>30</v>
      </c>
      <c r="F78" s="32">
        <f>SUM(F77)</f>
        <v>6845</v>
      </c>
      <c r="J78" s="20"/>
      <c r="K78" s="20"/>
      <c r="L78" s="31" t="s">
        <v>63</v>
      </c>
      <c r="M78" s="28">
        <f>SUM(M43:M77)</f>
        <v>2527.45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34175.705608929245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1982.190925317896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2778.4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545.35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2454.83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41936.476534247144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  <c r="J86" s="46"/>
      <c r="K86" s="46"/>
      <c r="L86" s="46"/>
      <c r="M86" s="46"/>
    </row>
    <row r="87" spans="1:6" ht="12.75">
      <c r="A87" s="13"/>
      <c r="B87" s="39">
        <v>43831</v>
      </c>
      <c r="C87" s="40">
        <v>-81323</v>
      </c>
      <c r="D87" s="43">
        <f>F44</f>
        <v>45259.06</v>
      </c>
      <c r="E87" s="43">
        <f>F85</f>
        <v>41936.476534247144</v>
      </c>
      <c r="F87" s="44">
        <f>C87+D87-E87</f>
        <v>-78000.41653424714</v>
      </c>
    </row>
    <row r="89" spans="1:6" ht="13.5" thickBot="1">
      <c r="A89" t="s">
        <v>110</v>
      </c>
      <c r="C89" s="48">
        <v>43831</v>
      </c>
      <c r="D89" s="8" t="s">
        <v>111</v>
      </c>
      <c r="E89" s="48">
        <v>43861</v>
      </c>
      <c r="F89" t="s">
        <v>112</v>
      </c>
    </row>
    <row r="90" spans="1:7" ht="13.5" thickBot="1">
      <c r="A90" t="s">
        <v>113</v>
      </c>
      <c r="F90" s="49">
        <f>E87</f>
        <v>41936.476534247144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2020-03-24T08:58:40Z</dcterms:modified>
  <cp:category/>
  <cp:version/>
  <cp:contentType/>
  <cp:contentStatus/>
</cp:coreProperties>
</file>