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<sst xmlns="http://schemas.openxmlformats.org/spreadsheetml/2006/main" count="188" uniqueCount="160">
  <si>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</si>
  <si>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</si>
  <si>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</si>
  <si>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</si>
  <si>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</si>
  <si>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</si>
  <si>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</si>
  <si>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</si>
  <si>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</si>
  <si>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</si>
  <si>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</si>
  <si>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</si>
  <si>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</si>
  <si>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</si>
  <si>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</si>
  <si>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</si>
  <si>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</si>
  <si>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</si>
  <si>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</si>
  <si>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</si>
  <si>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</si>
  <si>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</si>
  <si>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</si>
  <si>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</si>
  <si>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</si>
  <si>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</si>
  <si>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</si>
  <si>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</si>
  <si>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</si>
  <si>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</si>
  <si>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</si>
  <si>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</si>
  <si>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</si>
  <si>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</si>
  <si>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</si>
  <si>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</si>
  <si>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</si>
  <si>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</si>
  <si>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</si>
  <si>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</si>
  <si>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</si>
  <si>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</si>
  <si>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</si>
  <si>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</si>
  <si>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</si>
  <si>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</si>
  <si>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</si>
  <si>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</si>
  <si>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</si>
  <si>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</si>
  <si>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</si>
  <si>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</si>
  <si>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</si>
  <si>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</si>
  <si>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</si>
  <si>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</si>
  <si>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</si>
  <si>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</si>
  <si>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</si>
  <si>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</si>
  <si>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</si>
  <si>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</si>
  <si>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</si>
  <si>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</si>
  <si>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</si>
  <si>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</si>
  <si>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</si>
  <si>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</si>
  <si>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</si>
  <si>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</si>
  <si>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</si>
  <si>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</si>
  <si>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</si>
  <si>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</si>
  <si>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</si>
  <si>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</si>
  <si>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</si>
  <si>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</si>
  <si>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</si>
  <si>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</si>
  <si>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</si>
  <si>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</si>
  <si>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</si>
  <si>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</si>
  <si>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</si>
  <si>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</si>
  <si>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</si>
  <si>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</si>
  <si>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</si>
  <si>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</si>
  <si>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</si>
  <si>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</si>
  <si>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</si>
  <si>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</si>
  <si>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</si>
  <si>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</si>
  <si>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</si>
  <si>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</si>
  <si>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</si>
  <si>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</si>
  <si>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</si>
  <si>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</si>
  <si>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</si>
  <si>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</si>
  <si>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</si>
  <si>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</si>
  <si>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</si>
  <si>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</si>
  <si>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</si>
  <si>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</si>
  <si>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</si>
  <si>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</si>
  <si>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</si>
  <si>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</si>
  <si>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</si>
  <si>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</si>
  <si>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</si>
  <si>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</si>
  <si>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</si>
  <si>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</si>
  <si>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</si>
  <si>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</si>
  <si>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</si>
  <si>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</si>
  <si>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</si>
  <si>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</si>
  <si>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</si>
  <si>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</si>
  <si>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</si>
  <si>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</si>
  <si>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</si>
  <si>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</si>
  <si>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декабря</t>
  </si>
  <si>
    <t>за   декабрь  2020 г.</t>
  </si>
  <si>
    <t>ост.на 01.01</t>
  </si>
  <si>
    <t xml:space="preserve">смена сгона д 32 (10шт) </t>
  </si>
  <si>
    <t>смена вентиля д 25 (1шт)</t>
  </si>
  <si>
    <t>американка 40</t>
  </si>
  <si>
    <t>6шт</t>
  </si>
  <si>
    <t>к/гайка 32</t>
  </si>
  <si>
    <t>2шт</t>
  </si>
  <si>
    <t>3шт</t>
  </si>
  <si>
    <t>4шт</t>
  </si>
  <si>
    <t>10шт</t>
  </si>
  <si>
    <t>муфта 32</t>
  </si>
  <si>
    <t>сгон 32</t>
  </si>
  <si>
    <t>уголок 32</t>
  </si>
  <si>
    <t>муфта комб. 32</t>
  </si>
  <si>
    <t>американка 32</t>
  </si>
  <si>
    <t>1шт</t>
  </si>
  <si>
    <t>переход 40/32</t>
  </si>
  <si>
    <t>вентиль д 25</t>
  </si>
  <si>
    <t>тройник 40</t>
  </si>
  <si>
    <t>уголок 40</t>
  </si>
  <si>
    <t>стекло</t>
  </si>
  <si>
    <t>2м2</t>
  </si>
  <si>
    <t>остекление (2м2) п-д3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</si>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</sst>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5" sqref="M55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12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7.8</v>
      </c>
      <c r="M14" s="44">
        <f t="shared" si="0"/>
        <v>1626.6630744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9.65</v>
      </c>
      <c r="M20" s="33">
        <f>SUM(M6:M19)</f>
        <v>2012.4741881999998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f>0.1*41.6</f>
        <v>4.16</v>
      </c>
      <c r="M24" s="32">
        <f>L24*160.174*1.302*1.15</f>
        <v>997.686685632</v>
      </c>
    </row>
    <row r="25" spans="1:13" ht="12.75">
      <c r="A25" t="s">
        <v>105</v>
      </c>
      <c r="J25" s="20">
        <v>2</v>
      </c>
      <c r="K25" s="20" t="s">
        <v>136</v>
      </c>
      <c r="L25" s="44">
        <v>1.03</v>
      </c>
      <c r="M25" s="32">
        <f aca="true" t="shared" si="1" ref="M25:M37">L25*160.174*1.302*1.15</f>
        <v>247.02338610599998</v>
      </c>
    </row>
    <row r="26" spans="1:13" ht="12.75">
      <c r="A26" t="s">
        <v>106</v>
      </c>
      <c r="J26" s="20">
        <v>3</v>
      </c>
      <c r="K26" s="20" t="s">
        <v>156</v>
      </c>
      <c r="L26" s="44">
        <f>0.02*310.9</f>
        <v>6.218</v>
      </c>
      <c r="M26" s="32">
        <f t="shared" si="1"/>
        <v>1491.2538007836001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157</v>
      </c>
      <c r="L27" s="44">
        <f>0.18*7.1</f>
        <v>1.2779999999999998</v>
      </c>
      <c r="M27" s="32">
        <f t="shared" si="1"/>
        <v>306.50086159559993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12.686000000000002</v>
      </c>
      <c r="M38" s="33">
        <f>SUM(M24:M37)</f>
        <v>3042.4647341172</v>
      </c>
    </row>
    <row r="39" spans="1:11" ht="12.75">
      <c r="A39" s="2" t="s">
        <v>6</v>
      </c>
      <c r="F39" s="11">
        <v>42421.5</v>
      </c>
      <c r="K39" s="1" t="s">
        <v>62</v>
      </c>
    </row>
    <row r="40" spans="1:13" ht="12.75">
      <c r="A40" t="s">
        <v>7</v>
      </c>
      <c r="F40" s="5">
        <v>39360.46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0.9278422498025765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250+400+250+(40.9*15)+105</f>
        <v>1618.5</v>
      </c>
      <c r="J42" s="20">
        <v>1</v>
      </c>
      <c r="K42" s="20" t="s">
        <v>137</v>
      </c>
      <c r="L42" s="25" t="s">
        <v>138</v>
      </c>
      <c r="M42" s="44">
        <f>6*323</f>
        <v>1938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40978.96</v>
      </c>
      <c r="J43" s="20">
        <v>2</v>
      </c>
      <c r="K43" s="20" t="s">
        <v>139</v>
      </c>
      <c r="L43" s="25" t="s">
        <v>140</v>
      </c>
      <c r="M43" s="25">
        <f>2*21.9</f>
        <v>43.8</v>
      </c>
    </row>
    <row r="44" spans="10:13" ht="12.75">
      <c r="J44" s="20">
        <v>3</v>
      </c>
      <c r="K44" s="20" t="s">
        <v>144</v>
      </c>
      <c r="L44" s="25" t="s">
        <v>140</v>
      </c>
      <c r="M44" s="25">
        <f>2*100</f>
        <v>200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143</v>
      </c>
      <c r="M45" s="25">
        <f>10*72</f>
        <v>720</v>
      </c>
    </row>
    <row r="46" spans="10:13" ht="12.75">
      <c r="J46" s="20">
        <v>5</v>
      </c>
      <c r="K46" s="20" t="s">
        <v>146</v>
      </c>
      <c r="L46" s="25" t="s">
        <v>140</v>
      </c>
      <c r="M46" s="25">
        <f>2*11</f>
        <v>22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140</v>
      </c>
      <c r="M47" s="25">
        <f>2*106.37</f>
        <v>212.74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 t="s">
        <v>148</v>
      </c>
      <c r="L48" s="25" t="s">
        <v>149</v>
      </c>
      <c r="M48" s="25">
        <v>200.61</v>
      </c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 t="s">
        <v>150</v>
      </c>
      <c r="L49" s="25" t="s">
        <v>141</v>
      </c>
      <c r="M49" s="25">
        <f>3*12</f>
        <v>36</v>
      </c>
    </row>
    <row r="50" spans="1:13" ht="12.75">
      <c r="A50" s="52" t="s">
        <v>130</v>
      </c>
      <c r="B50" s="53"/>
      <c r="C50" s="53"/>
      <c r="D50" s="53"/>
      <c r="E50" s="59">
        <v>0.94</v>
      </c>
      <c r="F50" s="59">
        <f>E50*E32</f>
        <v>2634.8199999999997</v>
      </c>
      <c r="J50" s="20">
        <v>9</v>
      </c>
      <c r="K50" s="20" t="s">
        <v>151</v>
      </c>
      <c r="L50" s="25" t="s">
        <v>149</v>
      </c>
      <c r="M50" s="25">
        <v>821.63</v>
      </c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13281.951040000002</v>
      </c>
      <c r="J51" s="20">
        <v>10</v>
      </c>
      <c r="K51" s="20" t="s">
        <v>152</v>
      </c>
      <c r="L51" s="25" t="s">
        <v>140</v>
      </c>
      <c r="M51" s="25">
        <f>2*24</f>
        <v>48</v>
      </c>
    </row>
    <row r="52" spans="1:13" ht="12.75">
      <c r="A52" s="4" t="s">
        <v>16</v>
      </c>
      <c r="J52" s="20">
        <v>11</v>
      </c>
      <c r="K52" s="20" t="s">
        <v>153</v>
      </c>
      <c r="L52" s="25" t="s">
        <v>142</v>
      </c>
      <c r="M52" s="25">
        <f>4*24</f>
        <v>96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 t="s">
        <v>154</v>
      </c>
      <c r="L53" s="25" t="s">
        <v>155</v>
      </c>
      <c r="M53" s="25">
        <f>2*275.67</f>
        <v>551.34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 t="s">
        <v>158</v>
      </c>
      <c r="L54" s="25" t="s">
        <v>159</v>
      </c>
      <c r="M54" s="25">
        <f>18*11.6</f>
        <v>208.79999999999998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305312</v>
      </c>
      <c r="D57">
        <v>224780.6</v>
      </c>
      <c r="E57">
        <v>2803</v>
      </c>
      <c r="F57" s="34">
        <f>C57/D57*E57</f>
        <v>3807.2215128885678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2012.4741881999998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3042.4647341172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2*600*1.302</f>
        <v>1562.4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5098.92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0.43</v>
      </c>
      <c r="E64" t="s">
        <v>14</v>
      </c>
      <c r="F64" s="11">
        <f>B64*D64</f>
        <v>1205.29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16728.770435205766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5098.92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1.58</v>
      </c>
      <c r="E71" t="s">
        <v>14</v>
      </c>
      <c r="F71" s="11">
        <f>B71*D71</f>
        <v>4428.74</v>
      </c>
    </row>
    <row r="72" spans="1:6" ht="12.75">
      <c r="A72" s="4" t="s">
        <v>29</v>
      </c>
      <c r="F72" s="31">
        <f>F68+F71</f>
        <v>5101.46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3.04</v>
      </c>
      <c r="E75" t="s">
        <v>14</v>
      </c>
      <c r="F75" s="11">
        <f>B75*D75</f>
        <v>8521.12</v>
      </c>
    </row>
    <row r="76" spans="1:6" ht="12.75">
      <c r="A76" s="4" t="s">
        <v>32</v>
      </c>
      <c r="F76" s="8">
        <f>SUM(F75)</f>
        <v>8521.12</v>
      </c>
    </row>
    <row r="77" spans="1:6" ht="12.75">
      <c r="A77" s="55" t="s">
        <v>77</v>
      </c>
      <c r="B77" s="53"/>
      <c r="C77" s="53"/>
      <c r="D77" s="54">
        <v>2.12</v>
      </c>
      <c r="E77" s="53"/>
      <c r="F77" s="58">
        <f>D77*E32</f>
        <v>5942.360000000001</v>
      </c>
    </row>
    <row r="78" spans="1:6" ht="12.75">
      <c r="A78" s="1" t="s">
        <v>33</v>
      </c>
      <c r="B78" s="1"/>
      <c r="F78" s="31">
        <f>F51+F55+F66+F72+F76+F77</f>
        <v>49575.66147520577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2202.46+419.7</f>
        <v>2622.16</v>
      </c>
    </row>
    <row r="83" spans="1:6" ht="15">
      <c r="A83" s="12" t="s">
        <v>35</v>
      </c>
      <c r="B83" s="12"/>
      <c r="C83" s="12"/>
      <c r="D83" s="12"/>
      <c r="E83" s="12"/>
      <c r="F83" s="41">
        <f>F78+F79+F80+F81+F82</f>
        <v>54617.421475205774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44531</v>
      </c>
      <c r="C85" s="39">
        <v>-967328</v>
      </c>
      <c r="D85" s="42">
        <f>F43</f>
        <v>40978.96</v>
      </c>
      <c r="E85" s="42">
        <f>F83</f>
        <v>54617.421475205774</v>
      </c>
      <c r="F85" s="43">
        <f>C85+D85-E85</f>
        <v>-980966.4614752058</v>
      </c>
    </row>
    <row r="87" spans="1:6" ht="13.5" thickBot="1">
      <c r="A87" t="s">
        <v>110</v>
      </c>
      <c r="C87" s="47">
        <v>44136</v>
      </c>
      <c r="D87" s="8" t="s">
        <v>111</v>
      </c>
      <c r="E87" s="47">
        <v>44165</v>
      </c>
      <c r="F87" t="s">
        <v>112</v>
      </c>
    </row>
    <row r="88" spans="1:7" ht="13.5" thickBot="1">
      <c r="A88" t="s">
        <v>113</v>
      </c>
      <c r="F88" s="48">
        <f>E85</f>
        <v>54617.421475205774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2020-09-12T14:11:00Z</cp:lastPrinted>
  <dcterms:created xsi:type="dcterms:W3CDTF">2008-08-18T07:30:19Z</dcterms:created>
  <dcterms:modified xsi:type="dcterms:W3CDTF">2021-03-23T07:11:40Z</dcterms:modified>
  <cp:category/>
  <cp:version/>
  <cp:contentType/>
  <cp:contentStatus/>
</cp:coreProperties>
</file>