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<sst xmlns="http://schemas.openxmlformats.org/spreadsheetml/2006/main" count="185" uniqueCount="159">
  <si>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</si>
  <si>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</si>
  <si>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</si>
  <si>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</si>
  <si>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</si>
  <si>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</si>
  <si>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</si>
  <si>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</si>
  <si>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</si>
  <si>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</si>
  <si>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</si>
  <si>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</si>
  <si>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</si>
  <si>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</si>
  <si>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</si>
  <si>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</si>
  <si>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</si>
  <si>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</si>
  <si>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</si>
  <si>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</si>
  <si>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</si>
  <si>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</si>
  <si>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</si>
  <si>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</si>
  <si>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</si>
  <si>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</si>
  <si>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</si>
  <si>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</si>
  <si>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</si>
  <si>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</si>
  <si>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</si>
  <si>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</si>
  <si>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</si>
  <si>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</si>
  <si>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</si>
  <si>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</si>
  <si>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</si>
  <si>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</si>
  <si>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</si>
  <si>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</si>
  <si>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</si>
  <si>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</si>
  <si>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</si>
  <si>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</si>
  <si>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</si>
  <si>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</si>
  <si>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</si>
  <si>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</si>
  <si>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</si>
  <si>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</si>
  <si>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</si>
  <si>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</si>
  <si>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</si>
  <si>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</si>
  <si>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</si>
  <si>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</si>
  <si>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</si>
  <si>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</si>
  <si>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</si>
  <si>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</si>
  <si>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</si>
  <si>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</si>
  <si>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</si>
  <si>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</si>
  <si>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</si>
  <si>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</si>
  <si>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</si>
  <si>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</si>
  <si>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</si>
  <si>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</si>
  <si>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</si>
  <si>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</si>
  <si>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</si>
  <si>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</si>
  <si>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</si>
  <si>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</si>
  <si>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</si>
  <si>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</si>
  <si>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</si>
  <si>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</si>
  <si>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</si>
  <si>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</si>
  <si>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</si>
  <si>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</si>
  <si>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</si>
  <si>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</si>
  <si>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</si>
  <si>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</si>
  <si>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</si>
  <si>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</si>
  <si>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</si>
  <si>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</si>
  <si>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</si>
  <si>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</si>
  <si>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</si>
  <si>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</si>
  <si>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</si>
  <si>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</si>
  <si>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</si>
  <si>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</si>
  <si>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</si>
  <si>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</si>
  <si>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</si>
  <si>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</si>
  <si>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</si>
  <si>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</si>
  <si>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</si>
  <si>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</si>
  <si>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</si>
  <si>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</si>
  <si>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</si>
  <si>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</si>
  <si>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</si>
  <si>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</si>
  <si>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</si>
  <si>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</si>
  <si>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</si>
  <si>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</si>
  <si>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</si>
  <si>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</si>
  <si>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</si>
  <si>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</si>
  <si>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</si>
  <si>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</si>
  <si>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</si>
  <si>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</si>
  <si>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</si>
  <si>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</si>
  <si>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</si>
  <si>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</si>
  <si>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</si>
  <si>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</si>
  <si>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</si>
  <si>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</si>
  <si>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</si>
  <si>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</si>
  <si>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</si>
  <si>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 xml:space="preserve">смена труб д 25 п.пр. (2мп) </t>
  </si>
  <si>
    <t>труба д 25 п.пр.</t>
  </si>
  <si>
    <t>2мп</t>
  </si>
  <si>
    <t>муфта 25</t>
  </si>
  <si>
    <t>1шт</t>
  </si>
  <si>
    <t>американка 25</t>
  </si>
  <si>
    <t>смена вентиля д 20 (1шт) подвал</t>
  </si>
  <si>
    <t xml:space="preserve">смена сгона д 20 (1шт) </t>
  </si>
  <si>
    <t>труба д 20 п.пр</t>
  </si>
  <si>
    <t>смена труб д 20 п.пр.(3мп) подвал</t>
  </si>
  <si>
    <t>3мп</t>
  </si>
  <si>
    <t>вентиль д 20</t>
  </si>
  <si>
    <t>тройник 20</t>
  </si>
  <si>
    <t>сгон 20</t>
  </si>
  <si>
    <t>муфта 20</t>
  </si>
  <si>
    <t>к/гайка 20</t>
  </si>
  <si>
    <t>ремонт песочницы</t>
  </si>
  <si>
    <t>тес</t>
  </si>
  <si>
    <t>10мп</t>
  </si>
  <si>
    <t xml:space="preserve">окраска эл.узла </t>
  </si>
  <si>
    <t>краска синяя</t>
  </si>
  <si>
    <t>1,2кг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</si>
</sst>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9" sqref="K49:M49"/>
    </sheetView>
  </sheetViews>
  <sheetFormatPr defaultColWidth="9.00390625" defaultRowHeight="12.75"/>
  <cols>
    <col min="1" max="1" width="15.50390625" style="0" customWidth="1"/>
    <col min="2" max="2" width="10.125" style="0" customWidth="1"/>
    <col min="3" max="3" width="12.625" style="0" customWidth="1"/>
    <col min="4" max="4" width="11.125" style="0" customWidth="1"/>
    <col min="5" max="5" width="13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93</v>
      </c>
      <c r="D2" s="8">
        <v>8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3.36</v>
      </c>
      <c r="M16" s="47">
        <f t="shared" si="0"/>
        <v>700.7164012800001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47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7.92</v>
      </c>
      <c r="M20" s="34">
        <f>SUM(M6:M19)</f>
        <v>1651.6886601600004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f>0.02*184.3</f>
        <v>3.6860000000000004</v>
      </c>
      <c r="M24" s="33">
        <f>L24*160.174*1.302*1.15</f>
        <v>884.0079623172</v>
      </c>
    </row>
    <row r="25" spans="1:13" ht="12.75">
      <c r="A25" t="s">
        <v>114</v>
      </c>
      <c r="J25" s="20">
        <v>2</v>
      </c>
      <c r="K25" s="20" t="s">
        <v>146</v>
      </c>
      <c r="L25" s="25">
        <f>0.03*224.9</f>
        <v>6.747</v>
      </c>
      <c r="M25" s="33">
        <f aca="true" t="shared" si="1" ref="M25:M34">L25*160.174*1.302*1.15</f>
        <v>1618.1230932593999</v>
      </c>
    </row>
    <row r="26" spans="1:13" ht="12.75">
      <c r="A26" t="s">
        <v>115</v>
      </c>
      <c r="J26" s="20">
        <v>3</v>
      </c>
      <c r="K26" s="20" t="s">
        <v>143</v>
      </c>
      <c r="L26" s="25">
        <v>0.81</v>
      </c>
      <c r="M26" s="33">
        <f t="shared" si="1"/>
        <v>194.261109462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 t="s">
        <v>144</v>
      </c>
      <c r="L27" s="25">
        <v>0.28</v>
      </c>
      <c r="M27" s="33">
        <f t="shared" si="1"/>
        <v>67.15198845600001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153</v>
      </c>
      <c r="L28" s="25">
        <v>7.84</v>
      </c>
      <c r="M28" s="33">
        <f t="shared" si="1"/>
        <v>1880.2556767679998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156</v>
      </c>
      <c r="L29" s="25">
        <v>2.33</v>
      </c>
      <c r="M29" s="33">
        <f t="shared" si="1"/>
        <v>558.800475366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21.692999999999998</v>
      </c>
      <c r="M35" s="34">
        <f>SUM(M24:M34)</f>
        <v>5202.6003056286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 t="s">
        <v>138</v>
      </c>
      <c r="L39" s="33" t="s">
        <v>139</v>
      </c>
      <c r="M39" s="25">
        <f>2*111</f>
        <v>222</v>
      </c>
    </row>
    <row r="40" spans="1:13" ht="12.75">
      <c r="A40" s="2" t="s">
        <v>6</v>
      </c>
      <c r="F40" s="11">
        <v>33124</v>
      </c>
      <c r="J40" s="20">
        <v>2</v>
      </c>
      <c r="K40" s="56" t="s">
        <v>140</v>
      </c>
      <c r="L40" s="25" t="s">
        <v>141</v>
      </c>
      <c r="M40" s="25">
        <f>72</f>
        <v>72</v>
      </c>
    </row>
    <row r="41" spans="1:13" ht="12.75">
      <c r="A41" t="s">
        <v>7</v>
      </c>
      <c r="F41" s="5">
        <v>30819.4</v>
      </c>
      <c r="J41" s="20">
        <v>3</v>
      </c>
      <c r="K41" s="20" t="s">
        <v>142</v>
      </c>
      <c r="L41" s="25" t="s">
        <v>141</v>
      </c>
      <c r="M41" s="25">
        <v>141</v>
      </c>
    </row>
    <row r="42" spans="2:13" ht="12.75">
      <c r="B42" t="s">
        <v>8</v>
      </c>
      <c r="F42" s="9">
        <f>F41/F40</f>
        <v>0.9304250694360585</v>
      </c>
      <c r="J42" s="20">
        <v>4</v>
      </c>
      <c r="K42" s="20" t="s">
        <v>145</v>
      </c>
      <c r="L42" s="25" t="s">
        <v>147</v>
      </c>
      <c r="M42" s="25">
        <f>3*58</f>
        <v>174</v>
      </c>
    </row>
    <row r="43" spans="1:13" ht="12.75">
      <c r="A43" t="s">
        <v>74</v>
      </c>
      <c r="B43" s="13" t="s">
        <v>128</v>
      </c>
      <c r="E43" s="53"/>
      <c r="F43" s="11">
        <f>((122.1+17.6)*14)+250+400</f>
        <v>2605.7999999999997</v>
      </c>
      <c r="J43" s="20">
        <v>5</v>
      </c>
      <c r="K43" s="20" t="s">
        <v>148</v>
      </c>
      <c r="L43" s="25" t="s">
        <v>141</v>
      </c>
      <c r="M43" s="25">
        <v>391.55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33425.200000000004</v>
      </c>
      <c r="J44" s="20">
        <v>6</v>
      </c>
      <c r="K44" s="20" t="s">
        <v>149</v>
      </c>
      <c r="L44" s="25" t="s">
        <v>141</v>
      </c>
      <c r="M44" s="25">
        <v>6</v>
      </c>
    </row>
    <row r="45" spans="10:13" ht="12.75">
      <c r="J45" s="20">
        <v>7</v>
      </c>
      <c r="K45" s="20" t="s">
        <v>150</v>
      </c>
      <c r="L45" s="25" t="s">
        <v>141</v>
      </c>
      <c r="M45" s="25">
        <v>45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 t="s">
        <v>141</v>
      </c>
      <c r="M46" s="25">
        <v>2.62</v>
      </c>
    </row>
    <row r="47" spans="10:13" ht="12.75">
      <c r="J47" s="20">
        <v>9</v>
      </c>
      <c r="K47" s="20" t="s">
        <v>152</v>
      </c>
      <c r="L47" s="25" t="s">
        <v>141</v>
      </c>
      <c r="M47" s="25">
        <v>15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155</v>
      </c>
      <c r="M48" s="25">
        <f>10*120</f>
        <v>1200</v>
      </c>
    </row>
    <row r="49" spans="1:13" ht="12.75">
      <c r="A49" t="s">
        <v>12</v>
      </c>
      <c r="F49" s="11">
        <f>5093.32*1.302</f>
        <v>6631.50264</v>
      </c>
      <c r="J49" s="20">
        <v>11</v>
      </c>
      <c r="K49" s="20" t="s">
        <v>157</v>
      </c>
      <c r="L49" s="25" t="s">
        <v>158</v>
      </c>
      <c r="M49" s="25">
        <v>159.68</v>
      </c>
    </row>
    <row r="50" spans="1:13" ht="12.75">
      <c r="A50" s="6" t="s">
        <v>15</v>
      </c>
      <c r="F50" s="11">
        <f>(2000+80)*1.302</f>
        <v>2708.1600000000003</v>
      </c>
      <c r="J50" s="20">
        <v>12</v>
      </c>
      <c r="K50" s="20"/>
      <c r="L50" s="25"/>
      <c r="M50" s="25"/>
    </row>
    <row r="51" spans="1:13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9339.66264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SUM(M39:M53)</f>
        <v>2428.85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2367.8</v>
      </c>
      <c r="F58" s="36">
        <f>C58/D58*E58</f>
        <v>3209.517354685098</v>
      </c>
    </row>
    <row r="59" spans="1:6" ht="12.75">
      <c r="A59" t="s">
        <v>20</v>
      </c>
      <c r="F59" s="36">
        <f>M20</f>
        <v>1651.6886601600004</v>
      </c>
    </row>
    <row r="60" spans="1:6" ht="12.75">
      <c r="A60" t="s">
        <v>21</v>
      </c>
      <c r="F60" s="11">
        <f>M35</f>
        <v>5202.6003056286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M54</f>
        <v>2428.85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0.48</v>
      </c>
      <c r="E65" t="s">
        <v>14</v>
      </c>
      <c r="F65" s="11">
        <f>B65*D65</f>
        <v>1136.544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13629.200320473698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1.2</v>
      </c>
      <c r="F73" s="11">
        <f>B73*D73</f>
        <v>2841.36</v>
      </c>
    </row>
    <row r="74" spans="1:6" ht="12.75">
      <c r="A74" s="4" t="s">
        <v>29</v>
      </c>
      <c r="B74" s="1"/>
      <c r="F74" s="32">
        <f>F70+F73</f>
        <v>3409.632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2.48</v>
      </c>
      <c r="E77" t="s">
        <v>14</v>
      </c>
      <c r="F77" s="11">
        <f>B77*D77</f>
        <v>5872.144</v>
      </c>
    </row>
    <row r="78" spans="1:6" ht="12.75">
      <c r="A78" s="4" t="s">
        <v>31</v>
      </c>
      <c r="B78" s="1"/>
      <c r="F78" s="32">
        <f>SUM(F77)</f>
        <v>5872.144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32250.6389604737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1870.5370597074746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5">
        <f>F80+F81+F82+F83+F84</f>
        <v>35826.026020181176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44044</v>
      </c>
      <c r="C87" s="41">
        <v>-68549</v>
      </c>
      <c r="D87" s="42">
        <f>F44</f>
        <v>33425.200000000004</v>
      </c>
      <c r="E87" s="42">
        <f>F85</f>
        <v>35826.026020181176</v>
      </c>
      <c r="F87" s="44">
        <f>C87+D87-E87</f>
        <v>-70949.82602018118</v>
      </c>
    </row>
    <row r="89" spans="1:6" ht="13.5" thickBot="1">
      <c r="A89" t="s">
        <v>87</v>
      </c>
      <c r="C89" s="48">
        <v>44044</v>
      </c>
      <c r="D89" s="8" t="s">
        <v>88</v>
      </c>
      <c r="E89" s="48">
        <v>44073</v>
      </c>
      <c r="F89" t="s">
        <v>89</v>
      </c>
    </row>
    <row r="90" spans="1:7" ht="13.5" thickBot="1">
      <c r="A90" t="s">
        <v>90</v>
      </c>
      <c r="F90" s="50">
        <f>E87</f>
        <v>35826.026020181176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2017-08-21T12:41:06Z</cp:lastPrinted>
  <dcterms:created xsi:type="dcterms:W3CDTF">2008-08-18T07:30:19Z</dcterms:created>
  <dcterms:modified xsi:type="dcterms:W3CDTF">2020-12-05T07:30:52Z</dcterms:modified>
  <cp:category/>
  <cp:version/>
  <cp:contentType/>
  <cp:contentStatus/>
</cp:coreProperties>
</file>