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<sst xmlns="http://schemas.openxmlformats.org/spreadsheetml/2006/main" count="158" uniqueCount="136">
  <si>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</si>
  <si>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</si>
  <si>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</si>
  <si>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</si>
  <si>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</si>
  <si>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</si>
  <si>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</si>
  <si>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</si>
  <si>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</si>
  <si>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</si>
  <si>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</si>
  <si>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</si>
  <si>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</si>
  <si>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</si>
  <si>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</si>
  <si>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</si>
  <si>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</si>
  <si>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</si>
  <si>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</si>
  <si>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</si>
  <si>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</si>
  <si>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</si>
  <si>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</si>
  <si>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</si>
  <si>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</si>
  <si>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</si>
  <si>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</si>
  <si>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</si>
  <si>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</si>
  <si>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</si>
  <si>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</si>
  <si>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</si>
  <si>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</si>
  <si>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</si>
  <si>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</si>
  <si>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</si>
  <si>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</si>
  <si>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</si>
  <si>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</si>
  <si>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</si>
  <si>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</si>
  <si>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</si>
  <si>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</si>
  <si>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</si>
  <si>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</si>
  <si>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</si>
  <si>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</si>
  <si>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</si>
  <si>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</si>
  <si>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</si>
  <si>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</si>
  <si>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</si>
  <si>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</si>
  <si>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</si>
  <si>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</si>
  <si>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</si>
  <si>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</si>
  <si>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</si>
  <si>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</si>
  <si>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</si>
  <si>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</si>
  <si>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</si>
  <si>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</si>
  <si>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</si>
  <si>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</si>
  <si>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</si>
  <si>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</si>
  <si>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</si>
  <si>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</si>
  <si>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</si>
  <si>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</si>
  <si>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</si>
  <si>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</si>
  <si>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</si>
  <si>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</si>
  <si>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</si>
  <si>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</si>
  <si>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</si>
  <si>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</si>
  <si>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</si>
  <si>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</si>
  <si>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</si>
  <si>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</si>
  <si>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</si>
  <si>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</si>
  <si>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</si>
  <si>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</si>
  <si>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</si>
  <si>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</si>
  <si>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</si>
  <si>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</si>
  <si>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</si>
  <si>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</si>
  <si>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</si>
  <si>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</si>
  <si>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</si>
  <si>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</si>
  <si>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</si>
  <si>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</si>
  <si>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</si>
  <si>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</si>
  <si>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</si>
  <si>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</si>
  <si>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</si>
  <si>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</si>
  <si>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</si>
  <si>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</si>
  <si>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</si>
  <si>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</si>
  <si>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</si>
  <si>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</si>
  <si>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</si>
  <si>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</si>
  <si>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</si>
  <si>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</si>
  <si>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</si>
  <si>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</si>
  <si>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</si>
  <si>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</si>
  <si>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</si>
  <si>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</si>
  <si>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</si>
  <si>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</si>
  <si>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</si>
  <si>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</si>
  <si>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</si>
  <si>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</si>
  <si>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</si>
  <si>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</si>
  <si>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</si>
  <si>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</si>
  <si>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</si>
  <si>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</si>
  <si>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декабря</t>
  </si>
  <si>
    <t>за   декабрь  2020 г.</t>
  </si>
  <si>
    <t>ост.на 01.01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</si>
</sst>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PageLayoutView="0" workbookViewId="0" topLeftCell="A43">
      <selection activeCell="D79" sqref="D79"/>
    </sheetView>
  </sheetViews>
  <sheetFormatPr defaultColWidth="9.00390625" defaultRowHeight="12.75"/>
  <cols>
    <col min="1" max="1" width="15.625" style="0" customWidth="1"/>
    <col min="2" max="2" width="10.00390625" style="0" customWidth="1"/>
    <col min="3" max="3" width="11.375" style="0" customWidth="1"/>
    <col min="4" max="4" width="11.125" style="0" customWidth="1"/>
    <col min="5" max="5" width="12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12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10:13" ht="12.75">
      <c r="J7" s="14">
        <v>2</v>
      </c>
      <c r="K7" s="14" t="s">
        <v>43</v>
      </c>
      <c r="L7" s="14"/>
      <c r="M7" s="45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>
        <v>0</v>
      </c>
      <c r="M8" s="45">
        <f t="shared" si="0"/>
        <v>0</v>
      </c>
    </row>
    <row r="9" spans="5:13" ht="12.75">
      <c r="E9" t="s">
        <v>92</v>
      </c>
      <c r="J9" s="16"/>
      <c r="K9" s="16" t="s">
        <v>45</v>
      </c>
      <c r="L9" s="23">
        <v>0</v>
      </c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5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5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5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5">
        <f t="shared" si="0"/>
        <v>225.23027184000006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5">
        <f t="shared" si="0"/>
        <v>104.27327400000001</v>
      </c>
    </row>
    <row r="20" spans="1:13" ht="12.75">
      <c r="A20" t="s">
        <v>128</v>
      </c>
      <c r="J20" s="20"/>
      <c r="K20" s="27" t="s">
        <v>57</v>
      </c>
      <c r="L20" s="28">
        <f>SUM(L6:L19)</f>
        <v>1.58</v>
      </c>
      <c r="M20" s="33">
        <f>SUM(M6:M19)</f>
        <v>329.5035458400001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/>
      <c r="L24" s="25"/>
      <c r="M24" s="32">
        <f>L24*160.174*1.302*1.15</f>
        <v>0</v>
      </c>
    </row>
    <row r="25" spans="1:13" ht="12.75">
      <c r="A25" t="s">
        <v>107</v>
      </c>
      <c r="J25" s="20">
        <v>2</v>
      </c>
      <c r="K25" s="20"/>
      <c r="L25" s="25"/>
      <c r="M25" s="32">
        <f aca="true" t="shared" si="1" ref="M25:M33">L25*160.174*1.302*1.15</f>
        <v>0</v>
      </c>
    </row>
    <row r="26" spans="1:13" ht="12.75">
      <c r="A26" t="s">
        <v>108</v>
      </c>
      <c r="J26" s="20">
        <v>3</v>
      </c>
      <c r="K26" s="20"/>
      <c r="L26" s="25"/>
      <c r="M26" s="32">
        <f t="shared" si="1"/>
        <v>0</v>
      </c>
    </row>
    <row r="27" spans="1:13" ht="12.75">
      <c r="A27" t="s">
        <v>109</v>
      </c>
      <c r="B27" s="1"/>
      <c r="C27" s="1"/>
      <c r="D27" s="1"/>
      <c r="E27" s="1"/>
      <c r="F27" s="1"/>
      <c r="J27" s="20">
        <v>4</v>
      </c>
      <c r="K27" s="20"/>
      <c r="L27" s="25"/>
      <c r="M27" s="32">
        <f t="shared" si="1"/>
        <v>0</v>
      </c>
    </row>
    <row r="28" spans="1:13" ht="12.75">
      <c r="A28" s="51" t="s">
        <v>110</v>
      </c>
      <c r="B28" s="51"/>
      <c r="C28" s="51"/>
      <c r="D28" s="51"/>
      <c r="E28" s="51"/>
      <c r="F28" s="5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1579.8</v>
      </c>
      <c r="F33" t="s">
        <v>65</v>
      </c>
      <c r="J33" s="20">
        <v>10</v>
      </c>
      <c r="K33" s="47"/>
      <c r="L33" s="48"/>
      <c r="M33" s="32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/>
      <c r="K34" s="29"/>
      <c r="L34" s="33">
        <f>SUM(L24:L33)</f>
        <v>0</v>
      </c>
      <c r="M34" s="33">
        <f>SUM(M24:M33)</f>
        <v>0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190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2:13" ht="12.75">
      <c r="B37" s="1" t="s">
        <v>5</v>
      </c>
      <c r="C37" s="1"/>
      <c r="J37" s="23" t="s">
        <v>36</v>
      </c>
      <c r="K37" s="23" t="s">
        <v>37</v>
      </c>
      <c r="L37" s="23"/>
      <c r="M37" s="23" t="s">
        <v>63</v>
      </c>
    </row>
    <row r="38" spans="10:13" ht="12.75">
      <c r="J38" s="20">
        <v>1</v>
      </c>
      <c r="K38" s="20"/>
      <c r="L38" s="25"/>
      <c r="M38" s="25"/>
    </row>
    <row r="39" spans="10:13" ht="12.75">
      <c r="J39" s="20">
        <v>2</v>
      </c>
      <c r="K39" s="20"/>
      <c r="L39" s="25"/>
      <c r="M39" s="25"/>
    </row>
    <row r="40" spans="1:13" ht="12.75">
      <c r="A40" s="2" t="s">
        <v>6</v>
      </c>
      <c r="F40" s="11">
        <v>20948.16</v>
      </c>
      <c r="J40" s="20">
        <v>3</v>
      </c>
      <c r="K40" s="20"/>
      <c r="L40" s="25"/>
      <c r="M40" s="45"/>
    </row>
    <row r="41" spans="1:13" ht="12.75">
      <c r="A41" t="s">
        <v>7</v>
      </c>
      <c r="B41" t="s">
        <v>8</v>
      </c>
      <c r="F41" s="5">
        <v>17968.38</v>
      </c>
      <c r="J41" s="20">
        <v>4</v>
      </c>
      <c r="K41" s="20"/>
      <c r="L41" s="25"/>
      <c r="M41" s="25"/>
    </row>
    <row r="42" spans="6:13" ht="12.75">
      <c r="F42" s="9">
        <f>F41/F40</f>
        <v>0.8577545712845425</v>
      </c>
      <c r="J42" s="20">
        <v>5</v>
      </c>
      <c r="K42" s="20"/>
      <c r="L42" s="25"/>
      <c r="M42" s="25"/>
    </row>
    <row r="43" spans="1:13" ht="12.75">
      <c r="A43" t="s">
        <v>127</v>
      </c>
      <c r="B43" s="3"/>
      <c r="C43" s="3"/>
      <c r="D43" s="3"/>
      <c r="F43" s="5">
        <f>400+250</f>
        <v>650</v>
      </c>
      <c r="J43" s="20">
        <v>6</v>
      </c>
      <c r="K43" s="20"/>
      <c r="L43" s="25"/>
      <c r="M43" s="25"/>
    </row>
    <row r="44" spans="1:13" ht="12.75">
      <c r="A44" s="3" t="s">
        <v>9</v>
      </c>
      <c r="E44" s="1"/>
      <c r="F44" s="8">
        <f>F41+F43</f>
        <v>18618.38</v>
      </c>
      <c r="J44" s="20">
        <v>7</v>
      </c>
      <c r="K44" s="20"/>
      <c r="L44" s="25"/>
      <c r="M44" s="25"/>
    </row>
    <row r="45" spans="2:13" ht="12.75">
      <c r="B45" s="1" t="s">
        <v>10</v>
      </c>
      <c r="C45" s="1"/>
      <c r="J45" s="20">
        <v>8</v>
      </c>
      <c r="K45" s="20"/>
      <c r="L45" s="25"/>
      <c r="M45" s="25"/>
    </row>
    <row r="46" spans="10:13" ht="12.75">
      <c r="J46" s="20">
        <v>9</v>
      </c>
      <c r="K46" s="20"/>
      <c r="L46" s="25"/>
      <c r="M46" s="25"/>
    </row>
    <row r="47" spans="2:13" ht="12.75">
      <c r="B47" s="4"/>
      <c r="C47" s="4"/>
      <c r="D47" s="4"/>
      <c r="J47" s="20">
        <v>10</v>
      </c>
      <c r="K47" s="20"/>
      <c r="L47" s="25"/>
      <c r="M47" s="25"/>
    </row>
    <row r="48" spans="1:13" ht="12.75">
      <c r="A48" s="4" t="s">
        <v>11</v>
      </c>
      <c r="E48" s="4"/>
      <c r="F48" s="4"/>
      <c r="J48" s="20">
        <v>11</v>
      </c>
      <c r="K48" s="20"/>
      <c r="L48" s="25"/>
      <c r="M48" s="25"/>
    </row>
    <row r="49" spans="1:13" ht="12.75">
      <c r="A49" t="s">
        <v>12</v>
      </c>
      <c r="F49" s="11">
        <f>4610*1.302</f>
        <v>6002.22</v>
      </c>
      <c r="J49" s="20">
        <v>12</v>
      </c>
      <c r="K49" s="20"/>
      <c r="L49" s="25"/>
      <c r="M49" s="25"/>
    </row>
    <row r="50" spans="1:13" ht="12.75">
      <c r="A50" s="6" t="s">
        <v>15</v>
      </c>
      <c r="F50" s="5">
        <f>1040*1.302</f>
        <v>1354.0800000000002</v>
      </c>
      <c r="J50" s="20">
        <v>13</v>
      </c>
      <c r="K50" s="20"/>
      <c r="L50" s="25"/>
      <c r="M50" s="25"/>
    </row>
    <row r="51" spans="1:13" ht="12.75">
      <c r="A51" s="63" t="s">
        <v>83</v>
      </c>
      <c r="B51" s="61"/>
      <c r="C51" s="61"/>
      <c r="D51" s="61"/>
      <c r="E51" s="68">
        <v>0.94</v>
      </c>
      <c r="F51" s="69">
        <f>E51*E33</f>
        <v>1485.012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1">
        <f>F49+F50+F51</f>
        <v>8841.312</v>
      </c>
      <c r="J52" s="20">
        <v>15</v>
      </c>
      <c r="K52" s="20"/>
      <c r="L52" s="25"/>
      <c r="M52" s="25"/>
    </row>
    <row r="53" spans="1:13" ht="12.75">
      <c r="A53" s="4" t="s">
        <v>16</v>
      </c>
      <c r="C53" s="13"/>
      <c r="F53" s="31"/>
      <c r="J53" s="20">
        <v>16</v>
      </c>
      <c r="K53" s="20"/>
      <c r="L53" s="25"/>
      <c r="M53" s="25"/>
    </row>
    <row r="54" spans="1:13" ht="12.75">
      <c r="A54" t="s">
        <v>74</v>
      </c>
      <c r="C54" s="13"/>
      <c r="D54" s="44">
        <v>0</v>
      </c>
      <c r="E54" s="13" t="s">
        <v>14</v>
      </c>
      <c r="F54" s="11">
        <f>E33*D54</f>
        <v>0</v>
      </c>
      <c r="J54" s="20">
        <v>17</v>
      </c>
      <c r="K54" s="20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0.5</v>
      </c>
      <c r="E55" t="s">
        <v>14</v>
      </c>
      <c r="F55" s="5">
        <f>B55*D55</f>
        <v>0</v>
      </c>
      <c r="J55" s="20"/>
      <c r="K55" s="20"/>
      <c r="L55" s="30" t="s">
        <v>64</v>
      </c>
      <c r="M55" s="33">
        <f>SUM(M38:M54)</f>
        <v>0</v>
      </c>
    </row>
    <row r="56" spans="1:6" ht="12.75">
      <c r="A56" s="4" t="s">
        <v>17</v>
      </c>
      <c r="B56" s="10"/>
      <c r="C56" s="10"/>
      <c r="F56" s="31">
        <f>SUM(F54:F55)</f>
        <v>0</v>
      </c>
    </row>
    <row r="57" spans="1:6" ht="12.75">
      <c r="A57" s="4" t="s">
        <v>18</v>
      </c>
      <c r="B57" s="4"/>
      <c r="F57" s="31"/>
    </row>
    <row r="58" spans="1:6" ht="12.75">
      <c r="A58" t="s">
        <v>19</v>
      </c>
      <c r="C58" s="50">
        <v>305312</v>
      </c>
      <c r="D58">
        <v>224780.8</v>
      </c>
      <c r="E58">
        <v>1579.8</v>
      </c>
      <c r="F58" s="34">
        <f>C58/D58*E58</f>
        <v>2145.7877968225043</v>
      </c>
    </row>
    <row r="59" spans="1:6" ht="12.75">
      <c r="A59" t="s">
        <v>20</v>
      </c>
      <c r="F59" s="34">
        <f>M20</f>
        <v>329.5035458400001</v>
      </c>
    </row>
    <row r="60" spans="1:6" ht="12.75">
      <c r="A60" t="s">
        <v>21</v>
      </c>
      <c r="F60" s="11">
        <f>M34</f>
        <v>0</v>
      </c>
    </row>
    <row r="61" spans="1:6" ht="12.75">
      <c r="A61" t="s">
        <v>71</v>
      </c>
      <c r="F61" s="5">
        <v>0</v>
      </c>
    </row>
    <row r="62" spans="1:6" ht="12.75">
      <c r="A62" t="s">
        <v>22</v>
      </c>
      <c r="F62" s="11">
        <f>M55</f>
        <v>0</v>
      </c>
    </row>
    <row r="63" spans="1:6" ht="12.75">
      <c r="A63" t="s">
        <v>23</v>
      </c>
      <c r="F63" s="5"/>
    </row>
    <row r="64" spans="1:6" ht="12.75">
      <c r="A64" t="s">
        <v>24</v>
      </c>
      <c r="C64" t="s">
        <v>13</v>
      </c>
      <c r="D64" s="11"/>
      <c r="E64" t="s">
        <v>14</v>
      </c>
      <c r="F64" s="11">
        <f>B65*D64</f>
        <v>0</v>
      </c>
    </row>
    <row r="65" spans="2:6" ht="12.75">
      <c r="B65">
        <v>1579.8</v>
      </c>
      <c r="C65" s="46"/>
      <c r="D65" s="49">
        <v>0.43</v>
      </c>
      <c r="E65" s="46"/>
      <c r="F65" s="49">
        <v>0</v>
      </c>
    </row>
    <row r="66" spans="1:6" ht="12.75">
      <c r="A66" s="61" t="s">
        <v>82</v>
      </c>
      <c r="B66" s="61"/>
      <c r="C66" s="61"/>
      <c r="D66" s="62"/>
      <c r="E66" s="61"/>
      <c r="F66" s="62">
        <v>0</v>
      </c>
    </row>
    <row r="67" spans="1:6" ht="12.75">
      <c r="A67" s="61" t="s">
        <v>84</v>
      </c>
      <c r="B67" s="61"/>
      <c r="C67" s="65"/>
      <c r="D67" s="62">
        <v>0</v>
      </c>
      <c r="E67" s="61"/>
      <c r="F67" s="62">
        <f>D67*E33</f>
        <v>0</v>
      </c>
    </row>
    <row r="68" spans="1:6" ht="12.75">
      <c r="A68" s="4" t="s">
        <v>25</v>
      </c>
      <c r="B68" s="10"/>
      <c r="F68" s="31">
        <f>SUM(F58:F67)</f>
        <v>2475.2913426625046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1579.8</v>
      </c>
      <c r="C70" t="s">
        <v>65</v>
      </c>
      <c r="D70" s="5">
        <v>0.24</v>
      </c>
      <c r="E70" t="s">
        <v>14</v>
      </c>
      <c r="F70" s="11">
        <f>B70*D70</f>
        <v>379.152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1579.8</v>
      </c>
      <c r="C73" t="s">
        <v>13</v>
      </c>
      <c r="D73" s="11">
        <v>1.58</v>
      </c>
      <c r="E73" t="s">
        <v>14</v>
      </c>
      <c r="F73" s="11">
        <f>B73*D73</f>
        <v>2496.084</v>
      </c>
    </row>
    <row r="74" spans="1:6" ht="12.75">
      <c r="A74" s="4" t="s">
        <v>29</v>
      </c>
      <c r="F74" s="31">
        <f>F70+F73</f>
        <v>2875.236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1579.8</v>
      </c>
      <c r="C77" t="s">
        <v>13</v>
      </c>
      <c r="D77" s="11">
        <v>3.04</v>
      </c>
      <c r="E77" t="s">
        <v>14</v>
      </c>
      <c r="F77" s="11">
        <f>B77*D77</f>
        <v>4802.592</v>
      </c>
    </row>
    <row r="78" spans="1:6" ht="12.75">
      <c r="A78" s="4" t="s">
        <v>31</v>
      </c>
      <c r="F78" s="31">
        <f>SUM(F77)</f>
        <v>4802.592</v>
      </c>
    </row>
    <row r="79" spans="1:6" ht="12.75">
      <c r="A79" s="66" t="s">
        <v>77</v>
      </c>
      <c r="B79" s="61"/>
      <c r="C79" s="61"/>
      <c r="D79" s="64">
        <v>2.12</v>
      </c>
      <c r="E79" s="61"/>
      <c r="F79" s="67">
        <f>D79*E33</f>
        <v>3349.176</v>
      </c>
    </row>
    <row r="80" spans="1:6" ht="12.75">
      <c r="A80" s="1" t="s">
        <v>32</v>
      </c>
      <c r="B80" s="1"/>
      <c r="F80" s="31">
        <f>F52+F56+F68+F74+F78+F79</f>
        <v>22343.607342662504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1">
        <f>F80*5.8%</f>
        <v>1295.9292258744251</v>
      </c>
      <c r="I81" s="7"/>
    </row>
    <row r="82" spans="1:9" ht="12.75">
      <c r="A82" s="1"/>
      <c r="B82" s="35" t="s">
        <v>129</v>
      </c>
      <c r="C82" s="35"/>
      <c r="D82" s="1"/>
      <c r="E82" s="59"/>
      <c r="F82" s="60">
        <v>0</v>
      </c>
      <c r="I82" s="7"/>
    </row>
    <row r="83" spans="1:9" ht="12.75">
      <c r="A83" s="1"/>
      <c r="B83" s="35" t="s">
        <v>130</v>
      </c>
      <c r="C83" s="35"/>
      <c r="D83" s="1"/>
      <c r="E83" s="59"/>
      <c r="F83" s="60">
        <v>0</v>
      </c>
      <c r="I83" s="7"/>
    </row>
    <row r="84" spans="1:9" ht="12.75">
      <c r="A84" s="1"/>
      <c r="B84" s="35" t="s">
        <v>131</v>
      </c>
      <c r="C84" s="35"/>
      <c r="D84" s="1"/>
      <c r="E84" s="59"/>
      <c r="F84" s="60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1">
        <f>F80+F81+F82+F83+F84</f>
        <v>23639.53656853693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44531</v>
      </c>
      <c r="C87" s="39">
        <v>-110309</v>
      </c>
      <c r="D87" s="42">
        <f>F44</f>
        <v>18618.38</v>
      </c>
      <c r="E87" s="42">
        <f>F85</f>
        <v>23639.53656853693</v>
      </c>
      <c r="F87" s="43">
        <f>C87+D87-E87</f>
        <v>-115330.15656853693</v>
      </c>
    </row>
    <row r="88" spans="1:6" ht="12.75">
      <c r="A88" s="13"/>
      <c r="B88" s="54"/>
      <c r="C88" s="55"/>
      <c r="D88" s="56"/>
      <c r="E88" s="56"/>
      <c r="F88" s="57"/>
    </row>
    <row r="89" spans="1:6" ht="13.5" thickBot="1">
      <c r="A89" t="s">
        <v>112</v>
      </c>
      <c r="C89" s="52">
        <v>44136</v>
      </c>
      <c r="D89" s="8" t="s">
        <v>113</v>
      </c>
      <c r="E89" s="52">
        <v>44165</v>
      </c>
      <c r="F89" t="s">
        <v>114</v>
      </c>
    </row>
    <row r="90" spans="1:7" ht="13.5" thickBot="1">
      <c r="A90" t="s">
        <v>115</v>
      </c>
      <c r="C90" s="52"/>
      <c r="D90" s="8"/>
      <c r="E90" s="52"/>
      <c r="F90" s="53">
        <v>18067</v>
      </c>
      <c r="G90" t="s">
        <v>14</v>
      </c>
    </row>
    <row r="91" spans="1:6" ht="13.5" thickBot="1">
      <c r="A91" t="s">
        <v>116</v>
      </c>
      <c r="F91" s="53"/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100" ht="12.75">
      <c r="B100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2017-08-21T12:51:39Z</cp:lastPrinted>
  <dcterms:created xsi:type="dcterms:W3CDTF">2008-08-18T07:30:19Z</dcterms:created>
  <dcterms:modified xsi:type="dcterms:W3CDTF">2021-03-19T08:05:14Z</dcterms:modified>
  <cp:category/>
  <cp:version/>
  <cp:contentType/>
  <cp:contentStatus/>
</cp:coreProperties>
</file>