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<sst xmlns="http://schemas.openxmlformats.org/spreadsheetml/2006/main" count="165" uniqueCount="142">
  <si>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</si>
  <si>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</si>
  <si>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</si>
  <si>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</si>
  <si>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</si>
  <si>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</si>
  <si>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</si>
  <si>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</si>
  <si>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</si>
  <si>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</si>
  <si>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</si>
  <si>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</si>
  <si>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</si>
  <si>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</si>
  <si>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</si>
  <si>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</si>
  <si>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</si>
  <si>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</si>
  <si>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</si>
  <si>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</si>
  <si>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</si>
  <si>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</si>
  <si>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</si>
  <si>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</si>
  <si>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</si>
  <si>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</si>
  <si>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</si>
  <si>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</si>
  <si>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</si>
  <si>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</si>
  <si>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</si>
  <si>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</si>
  <si>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</si>
  <si>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</si>
  <si>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</si>
  <si>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</si>
  <si>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</si>
  <si>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</si>
  <si>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</si>
  <si>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</si>
  <si>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</si>
  <si>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</si>
  <si>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</si>
  <si>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</si>
  <si>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</si>
  <si>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</si>
  <si>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</si>
  <si>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</si>
  <si>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</si>
  <si>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</si>
  <si>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</si>
  <si>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</si>
  <si>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</si>
  <si>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</si>
  <si>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</si>
  <si>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</si>
  <si>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</si>
  <si>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</si>
  <si>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</si>
  <si>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</si>
  <si>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</si>
  <si>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</si>
  <si>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</si>
  <si>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</si>
  <si>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</si>
  <si>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</si>
  <si>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</si>
  <si>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</si>
  <si>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</si>
  <si>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</si>
  <si>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</si>
  <si>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</si>
  <si>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</si>
  <si>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</si>
  <si>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</si>
  <si>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</si>
  <si>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</si>
  <si>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</si>
  <si>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</si>
  <si>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</si>
  <si>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</si>
  <si>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</si>
  <si>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</si>
  <si>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</si>
  <si>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</si>
  <si>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</si>
  <si>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</si>
  <si>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</si>
  <si>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</si>
  <si>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</si>
  <si>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</si>
  <si>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</si>
  <si>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</si>
  <si>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</si>
  <si>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</si>
  <si>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</si>
  <si>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</si>
  <si>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</si>
  <si>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</si>
  <si>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</si>
  <si>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</si>
  <si>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</si>
  <si>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</si>
  <si>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</si>
  <si>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</si>
  <si>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</si>
  <si>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</si>
  <si>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</si>
  <si>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</si>
  <si>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</si>
  <si>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</si>
  <si>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</si>
  <si>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</si>
  <si>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</si>
  <si>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</si>
  <si>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</si>
  <si>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</si>
  <si>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</si>
  <si>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</si>
  <si>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</si>
  <si>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</si>
  <si>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</si>
  <si>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</si>
  <si>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</si>
  <si>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</si>
  <si>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</si>
  <si>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</si>
  <si>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</si>
  <si>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</si>
  <si>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</si>
  <si>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</si>
  <si>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2020г.</t>
  </si>
  <si>
    <t>мая</t>
  </si>
  <si>
    <t>за   май  2020 г.</t>
  </si>
  <si>
    <t>ост.на 01.06</t>
  </si>
  <si>
    <t>изготовление форточки</t>
  </si>
  <si>
    <t>остекление</t>
  </si>
  <si>
    <t>стекло</t>
  </si>
  <si>
    <t>3м2</t>
  </si>
  <si>
    <t xml:space="preserve">смена ламп </t>
  </si>
  <si>
    <t>лампа</t>
  </si>
  <si>
    <t>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</si>
</sst>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0.0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4.11</v>
      </c>
      <c r="M6" s="51">
        <f>L6*160.174*1.302</f>
        <v>857.1263122800001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10.29</v>
      </c>
      <c r="M11" s="51">
        <f t="shared" si="0"/>
        <v>2145.94397892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10.81</v>
      </c>
      <c r="M14" s="51">
        <f t="shared" si="0"/>
        <v>2254.3881838800003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51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51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32.2</v>
      </c>
      <c r="M20" s="34">
        <f>SUM(M6:M19)</f>
        <v>6715.198845600001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v>4</v>
      </c>
      <c r="M24" s="33">
        <f>L24*160.174*1.302*1.15</f>
        <v>959.3141208000001</v>
      </c>
    </row>
    <row r="25" spans="1:13" ht="12.75">
      <c r="A25" t="s">
        <v>106</v>
      </c>
      <c r="J25" s="20">
        <v>2</v>
      </c>
      <c r="K25" s="20" t="s">
        <v>136</v>
      </c>
      <c r="L25" s="25">
        <f>0.03*310.9</f>
        <v>9.326999999999998</v>
      </c>
      <c r="M25" s="33">
        <f aca="true" t="shared" si="1" ref="M25:M35">L25*160.174*1.302*1.15</f>
        <v>2236.8807011753997</v>
      </c>
    </row>
    <row r="26" spans="1:13" ht="12.75">
      <c r="A26" t="s">
        <v>107</v>
      </c>
      <c r="J26" s="20">
        <v>3</v>
      </c>
      <c r="K26" s="20" t="s">
        <v>139</v>
      </c>
      <c r="L26" s="25">
        <f>0.08*7.1</f>
        <v>0.568</v>
      </c>
      <c r="M26" s="33">
        <f t="shared" si="1"/>
        <v>136.2226051536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/>
      <c r="K36" s="30" t="s">
        <v>58</v>
      </c>
      <c r="L36" s="28">
        <f>SUM(L24:L35)</f>
        <v>13.894999999999998</v>
      </c>
      <c r="M36" s="35">
        <f>SUM(M24:M35)</f>
        <v>3332.417427129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5">
        <v>50514.34</v>
      </c>
      <c r="J40" s="45">
        <v>1</v>
      </c>
      <c r="K40" s="43" t="s">
        <v>137</v>
      </c>
      <c r="L40" s="23" t="s">
        <v>138</v>
      </c>
      <c r="M40" s="59">
        <f>3*299.36</f>
        <v>898.08</v>
      </c>
    </row>
    <row r="41" spans="1:13" ht="12.75">
      <c r="A41" t="s">
        <v>7</v>
      </c>
      <c r="F41" s="5">
        <v>42294.7</v>
      </c>
      <c r="J41" s="45">
        <v>2</v>
      </c>
      <c r="K41" s="43" t="s">
        <v>140</v>
      </c>
      <c r="L41" s="23" t="s">
        <v>141</v>
      </c>
      <c r="M41" s="23">
        <f>8*17.4</f>
        <v>139.2</v>
      </c>
    </row>
    <row r="42" spans="2:13" ht="12.75">
      <c r="B42" t="s">
        <v>8</v>
      </c>
      <c r="F42" s="9">
        <f>F41/F40</f>
        <v>0.8372810572205833</v>
      </c>
      <c r="J42" s="45">
        <v>3</v>
      </c>
      <c r="K42" s="43"/>
      <c r="L42" s="23"/>
      <c r="M42" s="59"/>
    </row>
    <row r="43" spans="1:13" ht="22.5" customHeight="1">
      <c r="A43" s="67" t="s">
        <v>130</v>
      </c>
      <c r="B43" s="68"/>
      <c r="C43" s="68"/>
      <c r="D43" s="68"/>
      <c r="E43" s="68"/>
      <c r="F43" s="11">
        <f>(99.9+232.9+107.7+37.5+174.78+57.6)*12.81+(250+250+400)</f>
        <v>9999.9678</v>
      </c>
      <c r="J43" s="45">
        <v>4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2">
        <f>F41+F43</f>
        <v>52294.667799999996</v>
      </c>
      <c r="J44" s="45">
        <v>5</v>
      </c>
      <c r="K44" s="43"/>
      <c r="L44" s="23"/>
      <c r="M44" s="23"/>
    </row>
    <row r="45" spans="6:13" ht="12.75">
      <c r="F45" s="5"/>
      <c r="J45" s="45">
        <v>6</v>
      </c>
      <c r="K45" s="43"/>
      <c r="L45" s="23"/>
      <c r="M45" s="59"/>
    </row>
    <row r="46" spans="2:13" ht="12.75">
      <c r="B46" s="1" t="s">
        <v>10</v>
      </c>
      <c r="C46" s="1"/>
      <c r="J46" s="46">
        <v>7</v>
      </c>
      <c r="K46" s="20"/>
      <c r="L46" s="25"/>
      <c r="M46" s="51"/>
    </row>
    <row r="47" spans="10:13" ht="12.75">
      <c r="J47" s="46">
        <v>8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46">
        <v>9</v>
      </c>
      <c r="K48" s="44"/>
      <c r="L48" s="25"/>
      <c r="M48" s="25"/>
    </row>
    <row r="49" spans="1:13" ht="12.75">
      <c r="A49" t="s">
        <v>12</v>
      </c>
      <c r="F49" s="11">
        <f>8585*1.302</f>
        <v>11177.67</v>
      </c>
      <c r="J49" s="46">
        <v>10</v>
      </c>
      <c r="K49" s="44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46">
        <v>11</v>
      </c>
      <c r="K50" s="44"/>
      <c r="L50" s="25"/>
      <c r="M50" s="25"/>
    </row>
    <row r="51" spans="1:13" ht="12.75">
      <c r="A51" s="60" t="s">
        <v>83</v>
      </c>
      <c r="B51" s="57"/>
      <c r="C51" s="61"/>
      <c r="D51" s="61"/>
      <c r="E51" s="62">
        <v>0</v>
      </c>
      <c r="F51" s="63">
        <f>E51*E33</f>
        <v>0</v>
      </c>
      <c r="J51" s="46">
        <v>12</v>
      </c>
      <c r="K51" s="44"/>
      <c r="L51" s="25"/>
      <c r="M51" s="25"/>
    </row>
    <row r="52" spans="1:13" ht="12.75">
      <c r="A52" s="4" t="s">
        <v>33</v>
      </c>
      <c r="D52" s="5"/>
      <c r="F52" s="32">
        <f>F49+F50+F51</f>
        <v>13885.83</v>
      </c>
      <c r="J52" s="46">
        <v>13</v>
      </c>
      <c r="K52" s="44"/>
      <c r="L52" s="25"/>
      <c r="M52" s="25"/>
    </row>
    <row r="53" spans="1:13" ht="12.75">
      <c r="A53" s="4" t="s">
        <v>16</v>
      </c>
      <c r="D53" s="5"/>
      <c r="J53" s="46">
        <v>14</v>
      </c>
      <c r="K53" s="44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15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</v>
      </c>
      <c r="E55" t="s">
        <v>14</v>
      </c>
      <c r="F55" s="11">
        <f>B55*D55</f>
        <v>0</v>
      </c>
      <c r="J55" s="46">
        <v>16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46">
        <v>17</v>
      </c>
      <c r="K56" s="44"/>
      <c r="L56" s="25"/>
      <c r="M56" s="25"/>
    </row>
    <row r="57" spans="1:13" ht="12.75">
      <c r="A57" s="4" t="s">
        <v>18</v>
      </c>
      <c r="B57" s="4"/>
      <c r="J57" s="46">
        <v>18</v>
      </c>
      <c r="K57" s="44"/>
      <c r="L57" s="25"/>
      <c r="M57" s="25"/>
    </row>
    <row r="58" spans="1:13" ht="12.75">
      <c r="A58" t="s">
        <v>19</v>
      </c>
      <c r="C58">
        <v>302184</v>
      </c>
      <c r="D58">
        <v>229360</v>
      </c>
      <c r="E58">
        <v>3670.7</v>
      </c>
      <c r="F58" s="36">
        <f>C58/D58*E58</f>
        <v>4836.182459016393</v>
      </c>
      <c r="J58" s="20"/>
      <c r="K58" s="20"/>
      <c r="L58" s="31" t="s">
        <v>65</v>
      </c>
      <c r="M58" s="28">
        <f>SUM(M40:M57)</f>
        <v>1037.28</v>
      </c>
    </row>
    <row r="59" spans="1:6" ht="12.75">
      <c r="A59" t="s">
        <v>20</v>
      </c>
      <c r="F59" s="36">
        <f>M20</f>
        <v>6715.198845600001</v>
      </c>
    </row>
    <row r="60" spans="1:6" ht="12.75">
      <c r="A60" t="s">
        <v>21</v>
      </c>
      <c r="F60" s="11">
        <f>M36</f>
        <v>3332.417427129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M58</f>
        <v>1037.28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3670.7</v>
      </c>
      <c r="C65" t="s">
        <v>13</v>
      </c>
      <c r="D65" s="11">
        <v>0.43</v>
      </c>
      <c r="E65" t="s">
        <v>14</v>
      </c>
      <c r="F65" s="11">
        <f>B65*D65</f>
        <v>1578.4009999999998</v>
      </c>
    </row>
    <row r="66" spans="1:6" ht="12.75">
      <c r="A66" s="57" t="s">
        <v>75</v>
      </c>
      <c r="B66" s="57"/>
      <c r="C66" s="57"/>
      <c r="D66" s="58"/>
      <c r="E66" s="57"/>
      <c r="F66" s="58">
        <v>0</v>
      </c>
    </row>
    <row r="67" spans="1:6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17499.479731745392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3670.7</v>
      </c>
      <c r="C70" s="5" t="s">
        <v>13</v>
      </c>
      <c r="D70" s="5">
        <v>0.24</v>
      </c>
      <c r="E70" t="s">
        <v>14</v>
      </c>
      <c r="F70" s="11">
        <f>B70*D70</f>
        <v>880.968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3670.7</v>
      </c>
      <c r="C73" t="s">
        <v>13</v>
      </c>
      <c r="D73" s="11">
        <v>1.17</v>
      </c>
      <c r="E73" t="s">
        <v>14</v>
      </c>
      <c r="F73" s="5">
        <f>B73*D73</f>
        <v>4294.718999999999</v>
      </c>
    </row>
    <row r="74" spans="1:6" ht="12.75">
      <c r="A74" s="10" t="s">
        <v>29</v>
      </c>
      <c r="F74" s="8">
        <f>F70+F73</f>
        <v>5175.686999999999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3670.7</v>
      </c>
      <c r="C77" t="s">
        <v>13</v>
      </c>
      <c r="D77" s="11">
        <v>2.2</v>
      </c>
      <c r="E77" t="s">
        <v>14</v>
      </c>
      <c r="F77" s="11">
        <f>B77*D77</f>
        <v>8075.54</v>
      </c>
    </row>
    <row r="78" spans="1:6" ht="12.75">
      <c r="A78" s="64" t="s">
        <v>31</v>
      </c>
      <c r="B78" s="57"/>
      <c r="C78" s="57"/>
      <c r="D78" s="57"/>
      <c r="E78" s="57"/>
      <c r="F78" s="65">
        <f>SUM(F77)</f>
        <v>8075.54</v>
      </c>
    </row>
    <row r="79" spans="1:6" ht="12.75">
      <c r="A79" s="64" t="s">
        <v>78</v>
      </c>
      <c r="B79" s="57"/>
      <c r="C79" s="57"/>
      <c r="D79" s="66">
        <v>0</v>
      </c>
      <c r="E79" s="57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44636.53673174539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2">
        <f>F80*5.8%</f>
        <v>2588.9191304412325</v>
      </c>
      <c r="I81" s="7"/>
    </row>
    <row r="82" spans="1:9" ht="12.75">
      <c r="A82" s="1"/>
      <c r="B82" s="37" t="s">
        <v>127</v>
      </c>
      <c r="C82" s="37"/>
      <c r="D82" s="1"/>
      <c r="E82" s="55"/>
      <c r="F82" s="56">
        <v>2585.2</v>
      </c>
      <c r="I82" s="7"/>
    </row>
    <row r="83" spans="1:9" ht="12.75">
      <c r="A83" s="1"/>
      <c r="B83" s="37" t="s">
        <v>128</v>
      </c>
      <c r="C83" s="37"/>
      <c r="D83" s="1"/>
      <c r="E83" s="55"/>
      <c r="F83" s="56">
        <v>293.7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50104.35586218662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134</v>
      </c>
    </row>
    <row r="87" spans="1:6" ht="12.75">
      <c r="A87" s="13"/>
      <c r="B87" s="41">
        <v>43952</v>
      </c>
      <c r="C87" s="42">
        <v>411786</v>
      </c>
      <c r="D87" s="48">
        <f>F44</f>
        <v>52294.667799999996</v>
      </c>
      <c r="E87" s="48">
        <f>F85</f>
        <v>50104.35586218662</v>
      </c>
      <c r="F87" s="49">
        <f>C87+D87-E87</f>
        <v>413976.31193781336</v>
      </c>
    </row>
    <row r="89" spans="1:6" ht="13.5" thickBot="1">
      <c r="A89" t="s">
        <v>111</v>
      </c>
      <c r="C89" s="53">
        <v>43952</v>
      </c>
      <c r="D89" s="8" t="s">
        <v>112</v>
      </c>
      <c r="E89" s="53">
        <v>43982</v>
      </c>
      <c r="F89" t="s">
        <v>113</v>
      </c>
    </row>
    <row r="90" spans="1:7" ht="13.5" thickBot="1">
      <c r="A90" t="s">
        <v>114</v>
      </c>
      <c r="F90" s="54">
        <f>E87</f>
        <v>50104.35586218662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2017-08-21T12:45:18Z</cp:lastPrinted>
  <dcterms:created xsi:type="dcterms:W3CDTF">2008-08-18T07:30:19Z</dcterms:created>
  <dcterms:modified xsi:type="dcterms:W3CDTF">2020-08-06T10:46:59Z</dcterms:modified>
  <cp:category/>
  <cp:version/>
  <cp:contentType/>
  <cp:contentStatus/>
</cp:coreProperties>
</file>