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<sst xmlns="http://schemas.openxmlformats.org/spreadsheetml/2006/main" count="176" uniqueCount="153">
  <si>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</si>
  <si>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</si>
  <si>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</si>
  <si>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</si>
  <si>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</si>
  <si>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</si>
  <si>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</si>
  <si>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</si>
  <si>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</si>
  <si>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</si>
  <si>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</si>
  <si>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</si>
  <si>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</si>
  <si>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</si>
  <si>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</si>
  <si>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</si>
  <si>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</si>
  <si>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</si>
  <si>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</si>
  <si>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</si>
  <si>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</si>
  <si>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</si>
  <si>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</si>
  <si>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</si>
  <si>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</si>
  <si>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</si>
  <si>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</si>
  <si>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</si>
  <si>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</si>
  <si>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</si>
  <si>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</si>
  <si>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</si>
  <si>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</si>
  <si>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</si>
  <si>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</si>
  <si>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</si>
  <si>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</si>
  <si>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</si>
  <si>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</si>
  <si>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</si>
  <si>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</si>
  <si>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</si>
  <si>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</si>
  <si>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</si>
  <si>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</si>
  <si>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</si>
  <si>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</si>
  <si>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</si>
  <si>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</si>
  <si>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</si>
  <si>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</si>
  <si>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</si>
  <si>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</si>
  <si>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</si>
  <si>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</si>
  <si>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</si>
  <si>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</si>
  <si>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</si>
  <si>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</si>
  <si>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</si>
  <si>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</si>
  <si>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</si>
  <si>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</si>
  <si>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</si>
  <si>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</si>
  <si>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</si>
  <si>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</si>
  <si>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</si>
  <si>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</si>
  <si>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</si>
  <si>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</si>
  <si>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</si>
  <si>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</si>
  <si>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</si>
  <si>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</si>
  <si>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</si>
  <si>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</si>
  <si>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</si>
  <si>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</si>
  <si>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</si>
  <si>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</si>
  <si>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</si>
  <si>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</si>
  <si>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</si>
  <si>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</si>
  <si>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</si>
  <si>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</si>
  <si>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</si>
  <si>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</si>
  <si>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</si>
  <si>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</si>
  <si>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</si>
  <si>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</si>
  <si>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</si>
  <si>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</si>
  <si>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</si>
  <si>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</si>
  <si>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</si>
  <si>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</si>
  <si>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</si>
  <si>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</si>
  <si>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</si>
  <si>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</si>
  <si>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</si>
  <si>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</si>
  <si>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</si>
  <si>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</si>
  <si>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</si>
  <si>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</si>
  <si>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</si>
  <si>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</si>
  <si>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</si>
  <si>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</si>
  <si>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</si>
  <si>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</si>
  <si>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</si>
  <si>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</si>
  <si>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</si>
  <si>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</si>
  <si>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</si>
  <si>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</si>
  <si>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</si>
  <si>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</si>
  <si>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</si>
  <si>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</si>
  <si>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</si>
  <si>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</si>
  <si>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</si>
  <si>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</si>
  <si>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</si>
  <si>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</si>
  <si>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</si>
  <si>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2020г.</t>
  </si>
  <si>
    <t>февраля</t>
  </si>
  <si>
    <t>за   февраль  2020 г.</t>
  </si>
  <si>
    <t>ост.на 01.03</t>
  </si>
  <si>
    <t>откачивание воды из техподполья</t>
  </si>
  <si>
    <t>ремонт кровли (договор) п-д3</t>
  </si>
  <si>
    <t>тес</t>
  </si>
  <si>
    <t>5шт</t>
  </si>
  <si>
    <t>гвозди</t>
  </si>
  <si>
    <t>2кг</t>
  </si>
  <si>
    <t>саморезы</t>
  </si>
  <si>
    <t>150шт</t>
  </si>
  <si>
    <t>железо оц.</t>
  </si>
  <si>
    <t>2 листа</t>
  </si>
  <si>
    <t>вышка</t>
  </si>
  <si>
    <t>2часа</t>
  </si>
  <si>
    <t>гвозди шиф.</t>
  </si>
  <si>
    <t>1кг</t>
  </si>
  <si>
    <t>смена ламп (2шт) п-д1</t>
  </si>
  <si>
    <t>лампа</t>
  </si>
  <si>
    <t>2шт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</si>
</sst>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D65" sqref="D65:D77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65</v>
      </c>
    </row>
    <row r="2" spans="3:11" ht="12.75">
      <c r="C2" s="1" t="s">
        <v>92</v>
      </c>
      <c r="D2" s="8">
        <v>2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29</v>
      </c>
      <c r="F5" s="8" t="s">
        <v>133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8">
        <f>L6*126.87*1.302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48">
        <f aca="true" t="shared" si="0" ref="M7:M19">L7*126.87*1.302</f>
        <v>0</v>
      </c>
    </row>
    <row r="8" spans="10:13" ht="12.75">
      <c r="J8" s="15"/>
      <c r="K8" s="15" t="s">
        <v>43</v>
      </c>
      <c r="L8" s="21"/>
      <c r="M8" s="48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48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48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10.26</v>
      </c>
      <c r="M11" s="48">
        <f t="shared" si="0"/>
        <v>1694.7954324000002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48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48">
        <f t="shared" si="0"/>
        <v>819.3163104000001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48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48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0</v>
      </c>
      <c r="M16" s="48">
        <f t="shared" si="0"/>
        <v>0</v>
      </c>
    </row>
    <row r="17" spans="5:13" ht="12.75">
      <c r="E17" t="s">
        <v>106</v>
      </c>
      <c r="J17" s="15" t="s">
        <v>52</v>
      </c>
      <c r="K17" s="26" t="s">
        <v>83</v>
      </c>
      <c r="L17" s="21">
        <v>7.5</v>
      </c>
      <c r="M17" s="48">
        <f t="shared" si="0"/>
        <v>1238.8855500000002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48">
        <f t="shared" si="0"/>
        <v>222.99939900000004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48">
        <f t="shared" si="0"/>
        <v>82.59237</v>
      </c>
    </row>
    <row r="20" spans="1:13" ht="12.75">
      <c r="A20" t="s">
        <v>109</v>
      </c>
      <c r="J20" s="20"/>
      <c r="K20" s="27" t="s">
        <v>56</v>
      </c>
      <c r="L20" s="28">
        <f>SUM(L6:L19)</f>
        <v>24.57</v>
      </c>
      <c r="M20" s="34">
        <f>SUM(M6:M19)</f>
        <v>4058.5890618000008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136</v>
      </c>
      <c r="L24" s="53">
        <f>0.25*7</f>
        <v>1.75</v>
      </c>
      <c r="M24" s="33">
        <f>L24*126.87*1.302*1.15</f>
        <v>332.43428925</v>
      </c>
    </row>
    <row r="25" spans="1:13" ht="12.75">
      <c r="A25" t="s">
        <v>113</v>
      </c>
      <c r="J25" s="35">
        <v>2</v>
      </c>
      <c r="K25" s="36" t="s">
        <v>137</v>
      </c>
      <c r="L25" s="53"/>
      <c r="M25" s="33">
        <v>8316</v>
      </c>
    </row>
    <row r="26" spans="1:13" ht="12.75">
      <c r="A26" t="s">
        <v>114</v>
      </c>
      <c r="J26" s="35">
        <v>3</v>
      </c>
      <c r="K26" s="36" t="s">
        <v>150</v>
      </c>
      <c r="L26" s="53">
        <v>0.14</v>
      </c>
      <c r="M26" s="33">
        <f>L26*126.87*1.302*1.15</f>
        <v>26.594743140000002</v>
      </c>
    </row>
    <row r="27" spans="1:13" ht="12.75">
      <c r="A27" s="50" t="s">
        <v>115</v>
      </c>
      <c r="B27" s="50"/>
      <c r="C27" s="50"/>
      <c r="D27" s="50"/>
      <c r="E27" s="50"/>
      <c r="F27" s="50"/>
      <c r="G27" s="50"/>
      <c r="J27" s="35">
        <v>4</v>
      </c>
      <c r="K27" s="36"/>
      <c r="L27" s="53"/>
      <c r="M27" s="33">
        <f>L27*126.87*1.302*1.15</f>
        <v>0</v>
      </c>
    </row>
    <row r="28" spans="1:13" ht="12.75">
      <c r="A28" t="s">
        <v>116</v>
      </c>
      <c r="B28" s="1"/>
      <c r="C28" s="1"/>
      <c r="D28" s="1"/>
      <c r="J28" s="35">
        <v>5</v>
      </c>
      <c r="K28" s="36"/>
      <c r="L28" s="23"/>
      <c r="M28" s="33">
        <f aca="true" t="shared" si="1" ref="M28:M34">L28*126.87*1.302*1.15</f>
        <v>0</v>
      </c>
    </row>
    <row r="29" spans="1:13" ht="12.75">
      <c r="A29" t="s">
        <v>117</v>
      </c>
      <c r="B29" s="1"/>
      <c r="C29" s="8"/>
      <c r="D29" s="8"/>
      <c r="J29" s="35">
        <v>6</v>
      </c>
      <c r="K29" s="36"/>
      <c r="L29" s="23"/>
      <c r="M29" s="33">
        <f t="shared" si="1"/>
        <v>0</v>
      </c>
    </row>
    <row r="30" spans="10:13" ht="12.75">
      <c r="J30" s="35">
        <v>7</v>
      </c>
      <c r="K30" s="36"/>
      <c r="L30" s="23"/>
      <c r="M30" s="33">
        <f t="shared" si="1"/>
        <v>0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20"/>
      <c r="K35" s="30" t="s">
        <v>56</v>
      </c>
      <c r="L35" s="34">
        <f>SUM(L24:L34)</f>
        <v>1.8900000000000001</v>
      </c>
      <c r="M35" s="34">
        <f>SUM(M24:M34)</f>
        <v>8675.02903239</v>
      </c>
    </row>
    <row r="36" spans="1:11" ht="12.75">
      <c r="A36" t="s">
        <v>4</v>
      </c>
      <c r="E36">
        <v>427</v>
      </c>
      <c r="F36" t="s">
        <v>64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20" t="s">
        <v>138</v>
      </c>
      <c r="L39" s="25" t="s">
        <v>139</v>
      </c>
      <c r="M39" s="25">
        <f>2*291.03</f>
        <v>582.06</v>
      </c>
    </row>
    <row r="40" spans="1:13" ht="12.75">
      <c r="A40" s="2" t="s">
        <v>6</v>
      </c>
      <c r="F40" s="11">
        <v>50721.27</v>
      </c>
      <c r="J40" s="20">
        <v>2</v>
      </c>
      <c r="K40" s="20" t="s">
        <v>140</v>
      </c>
      <c r="L40" s="25" t="s">
        <v>141</v>
      </c>
      <c r="M40" s="25">
        <f>2*77.58</f>
        <v>155.16</v>
      </c>
    </row>
    <row r="41" spans="1:13" ht="12.75">
      <c r="A41" t="s">
        <v>7</v>
      </c>
      <c r="F41" s="5">
        <v>46790.3</v>
      </c>
      <c r="J41" s="20">
        <v>3</v>
      </c>
      <c r="K41" s="20" t="s">
        <v>142</v>
      </c>
      <c r="L41" s="25" t="s">
        <v>143</v>
      </c>
      <c r="M41" s="25">
        <f>150*0.57</f>
        <v>85.49999999999999</v>
      </c>
    </row>
    <row r="42" spans="2:13" ht="12.75">
      <c r="B42" t="s">
        <v>8</v>
      </c>
      <c r="F42" s="9">
        <f>F41/F40</f>
        <v>0.9224985888563123</v>
      </c>
      <c r="J42" s="20">
        <v>4</v>
      </c>
      <c r="K42" s="20" t="s">
        <v>144</v>
      </c>
      <c r="L42" s="25" t="s">
        <v>145</v>
      </c>
      <c r="M42" s="25">
        <f>2*812.36</f>
        <v>1624.72</v>
      </c>
    </row>
    <row r="43" spans="1:13" ht="24.75" customHeight="1">
      <c r="A43" s="64" t="s">
        <v>131</v>
      </c>
      <c r="B43" s="64"/>
      <c r="C43" s="64"/>
      <c r="D43" s="64"/>
      <c r="E43" s="56"/>
      <c r="F43" s="11">
        <f>400+250+400+(920.3*12.8)</f>
        <v>12829.84</v>
      </c>
      <c r="J43" s="20">
        <v>5</v>
      </c>
      <c r="K43" s="20" t="s">
        <v>146</v>
      </c>
      <c r="L43" s="25" t="s">
        <v>147</v>
      </c>
      <c r="M43" s="25">
        <f>2*1400</f>
        <v>2800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59620.14</v>
      </c>
      <c r="J44" s="20">
        <v>6</v>
      </c>
      <c r="K44" s="20" t="s">
        <v>148</v>
      </c>
      <c r="L44" s="25" t="s">
        <v>149</v>
      </c>
      <c r="M44" s="25">
        <v>96.17</v>
      </c>
    </row>
    <row r="45" spans="10:13" ht="12.75">
      <c r="J45" s="20">
        <v>7</v>
      </c>
      <c r="K45" s="20" t="s">
        <v>151</v>
      </c>
      <c r="L45" s="25" t="s">
        <v>152</v>
      </c>
      <c r="M45" s="25">
        <f>2*13.21</f>
        <v>26.42</v>
      </c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57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7585*1.302</f>
        <v>9875.67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2080*1.302</f>
        <v>2708.1600000000003</v>
      </c>
      <c r="J50" s="20">
        <v>12</v>
      </c>
      <c r="K50" s="20"/>
      <c r="L50" s="25"/>
      <c r="M50" s="25"/>
    </row>
    <row r="51" spans="1:13" ht="12.75">
      <c r="A51" s="60" t="s">
        <v>84</v>
      </c>
      <c r="B51" s="58"/>
      <c r="C51" s="58"/>
      <c r="D51" s="58"/>
      <c r="E51" s="61">
        <v>0</v>
      </c>
      <c r="F51" s="59">
        <f>E51*E33</f>
        <v>0</v>
      </c>
      <c r="J51" s="20">
        <v>13</v>
      </c>
      <c r="K51" s="20"/>
      <c r="L51" s="25"/>
      <c r="M51" s="25"/>
    </row>
    <row r="52" spans="1:13" ht="12.75">
      <c r="A52" s="4" t="s">
        <v>74</v>
      </c>
      <c r="F52" s="32">
        <f>F49+F50+F51</f>
        <v>12583.83</v>
      </c>
      <c r="J52" s="20">
        <v>14</v>
      </c>
      <c r="K52" s="20"/>
      <c r="L52" s="25"/>
      <c r="M52" s="25"/>
    </row>
    <row r="53" spans="1:13" ht="12.75">
      <c r="A53" s="4" t="s">
        <v>16</v>
      </c>
      <c r="F53" t="s">
        <v>73</v>
      </c>
      <c r="J53" s="20">
        <v>15</v>
      </c>
      <c r="K53" s="20"/>
      <c r="L53" s="25"/>
      <c r="M53" s="25"/>
    </row>
    <row r="54" spans="1:13" ht="12.75">
      <c r="A54" t="s">
        <v>75</v>
      </c>
      <c r="C54" s="13"/>
      <c r="D54" s="47">
        <v>0</v>
      </c>
      <c r="E54" s="13" t="s">
        <v>14</v>
      </c>
      <c r="F54" s="11">
        <f>E33*D54</f>
        <v>0</v>
      </c>
      <c r="J54" s="20">
        <v>16</v>
      </c>
      <c r="K54" s="20"/>
      <c r="L54" s="25"/>
      <c r="M54" s="25"/>
    </row>
    <row r="55" spans="1:13" ht="12.75">
      <c r="A55" t="s">
        <v>80</v>
      </c>
      <c r="B55">
        <v>1239.4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49">
        <v>224982</v>
      </c>
      <c r="D58">
        <v>229360</v>
      </c>
      <c r="E58">
        <v>3654.2</v>
      </c>
      <c r="F58" s="37">
        <f>C58/D58*E58</f>
        <v>3584.449007673526</v>
      </c>
      <c r="J58" s="20">
        <v>20</v>
      </c>
      <c r="K58" s="20"/>
      <c r="L58" s="25"/>
      <c r="M58" s="25"/>
    </row>
    <row r="59" spans="1:13" ht="14.25" customHeight="1">
      <c r="A59" t="s">
        <v>20</v>
      </c>
      <c r="F59" s="37">
        <f>M20</f>
        <v>4058.5890618000008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8675.02903239</v>
      </c>
      <c r="J60" s="20"/>
      <c r="K60" s="20"/>
      <c r="L60" s="31" t="s">
        <v>63</v>
      </c>
      <c r="M60" s="28">
        <f>SUM(M39:M59)</f>
        <v>5370.030000000001</v>
      </c>
    </row>
    <row r="61" spans="1:6" ht="12.75">
      <c r="A61" t="s">
        <v>70</v>
      </c>
      <c r="F61" s="5">
        <f>0*600*30.2%</f>
        <v>0</v>
      </c>
    </row>
    <row r="62" spans="1:6" ht="12.75">
      <c r="A62" t="s">
        <v>22</v>
      </c>
      <c r="F62" s="5">
        <f>M60</f>
        <v>5370.030000000001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f>E33</f>
        <v>3656</v>
      </c>
      <c r="C65" t="s">
        <v>13</v>
      </c>
      <c r="D65" s="11">
        <v>0.19</v>
      </c>
      <c r="E65" t="s">
        <v>14</v>
      </c>
      <c r="F65" s="11">
        <f>B65*D65</f>
        <v>694.64</v>
      </c>
    </row>
    <row r="66" spans="1:6" ht="12.75">
      <c r="A66" s="58" t="s">
        <v>76</v>
      </c>
      <c r="B66" s="58"/>
      <c r="C66" s="58"/>
      <c r="D66" s="59"/>
      <c r="E66" s="58"/>
      <c r="F66" s="59">
        <v>0</v>
      </c>
    </row>
    <row r="67" spans="1:6" ht="12.75">
      <c r="A67" s="58" t="s">
        <v>85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22382.737101863528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0.23</v>
      </c>
      <c r="E70" t="s">
        <v>14</v>
      </c>
      <c r="F70" s="11">
        <f>B70*D70</f>
        <v>840.88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1</v>
      </c>
      <c r="E73" t="s">
        <v>14</v>
      </c>
      <c r="F73" s="11">
        <f>B73*D73</f>
        <v>3656</v>
      </c>
    </row>
    <row r="74" spans="1:6" ht="12.75">
      <c r="A74" s="4" t="s">
        <v>29</v>
      </c>
      <c r="F74" s="32">
        <f>F70+F73</f>
        <v>4496.88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2.23</v>
      </c>
      <c r="E77" t="s">
        <v>14</v>
      </c>
      <c r="F77" s="11">
        <f>B77*D77</f>
        <v>8152.88</v>
      </c>
    </row>
    <row r="78" spans="1:6" ht="12.75">
      <c r="A78" s="4" t="s">
        <v>31</v>
      </c>
      <c r="F78" s="32">
        <f>SUM(F77)</f>
        <v>8152.88</v>
      </c>
    </row>
    <row r="79" spans="1:6" ht="12.75">
      <c r="A79" s="62" t="s">
        <v>79</v>
      </c>
      <c r="B79" s="58"/>
      <c r="C79" s="58"/>
      <c r="D79" s="61">
        <v>0</v>
      </c>
      <c r="E79" s="58"/>
      <c r="F79" s="63">
        <f>D79*E33</f>
        <v>0</v>
      </c>
    </row>
    <row r="80" spans="1:6" ht="12.75">
      <c r="A80" s="1" t="s">
        <v>32</v>
      </c>
      <c r="B80" s="1"/>
      <c r="F80" s="32">
        <f>F52+F56+F68+F74+F78+F79</f>
        <v>47616.32710186352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2761.746971908084</v>
      </c>
      <c r="I81" s="7"/>
    </row>
    <row r="82" spans="1:9" ht="12.75">
      <c r="A82" s="1"/>
      <c r="B82" s="38" t="s">
        <v>128</v>
      </c>
      <c r="C82" s="38"/>
      <c r="D82" s="1"/>
      <c r="E82" s="54"/>
      <c r="F82" s="55">
        <v>2543.8</v>
      </c>
      <c r="I82" s="7"/>
    </row>
    <row r="83" spans="1:9" ht="12.75">
      <c r="A83" s="1"/>
      <c r="B83" s="38" t="s">
        <v>129</v>
      </c>
      <c r="C83" s="38"/>
      <c r="D83" s="1"/>
      <c r="E83" s="54"/>
      <c r="F83" s="55">
        <v>292.19</v>
      </c>
      <c r="I83" s="7"/>
    </row>
    <row r="84" spans="1:9" ht="12.75">
      <c r="A84" s="1"/>
      <c r="B84" s="38" t="s">
        <v>130</v>
      </c>
      <c r="C84" s="38"/>
      <c r="D84" s="1"/>
      <c r="E84" s="54"/>
      <c r="F84" s="55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4">
        <f>F80+F81+F82+F83+F84</f>
        <v>53214.06407377161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43862</v>
      </c>
      <c r="C87" s="42">
        <v>53570</v>
      </c>
      <c r="D87" s="45">
        <f>F44</f>
        <v>59620.14</v>
      </c>
      <c r="E87" s="45">
        <f>F85</f>
        <v>53214.06407377161</v>
      </c>
      <c r="F87" s="46">
        <f>C87+D87-E87</f>
        <v>59976.07592622839</v>
      </c>
    </row>
    <row r="89" spans="1:6" ht="13.5" thickBot="1">
      <c r="A89" t="s">
        <v>86</v>
      </c>
      <c r="C89" s="51">
        <v>43862</v>
      </c>
      <c r="D89" s="8" t="s">
        <v>87</v>
      </c>
      <c r="E89" s="51">
        <v>43890</v>
      </c>
      <c r="F89" t="s">
        <v>88</v>
      </c>
    </row>
    <row r="90" spans="1:7" ht="13.5" thickBot="1">
      <c r="A90" t="s">
        <v>89</v>
      </c>
      <c r="F90" s="52">
        <f>E87</f>
        <v>53214.06407377161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2017-08-21T12:44:58Z</cp:lastPrinted>
  <dcterms:created xsi:type="dcterms:W3CDTF">2008-08-18T07:30:19Z</dcterms:created>
  <dcterms:modified xsi:type="dcterms:W3CDTF">2020-05-13T12:25:11Z</dcterms:modified>
  <cp:category/>
  <cp:version/>
  <cp:contentType/>
  <cp:contentStatus/>
</cp:coreProperties>
</file>