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<sst xmlns="http://schemas.openxmlformats.org/spreadsheetml/2006/main" count="189" uniqueCount="162">
  <si>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</si>
  <si>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</si>
  <si>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</si>
  <si>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</si>
  <si>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</si>
  <si>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</si>
  <si>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</si>
  <si>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</si>
  <si>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</si>
  <si>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</si>
  <si>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</si>
  <si>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</si>
  <si>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</si>
  <si>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</si>
  <si>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</si>
  <si>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</si>
  <si>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</si>
  <si>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</si>
  <si>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</si>
  <si>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</si>
  <si>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</si>
  <si>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</si>
  <si>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</si>
  <si>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</si>
  <si>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</si>
  <si>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</si>
  <si>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</si>
  <si>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</si>
  <si>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</si>
  <si>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</si>
  <si>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</si>
  <si>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</si>
  <si>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</si>
  <si>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</si>
  <si>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</si>
  <si>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</si>
  <si>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</si>
  <si>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</si>
  <si>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</si>
  <si>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</si>
  <si>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</si>
  <si>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</si>
  <si>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</si>
  <si>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</si>
  <si>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</si>
  <si>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</si>
  <si>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</si>
  <si>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</si>
  <si>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</si>
  <si>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</si>
  <si>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</si>
  <si>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</si>
  <si>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</si>
  <si>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</si>
  <si>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</si>
  <si>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</si>
  <si>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</si>
  <si>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</si>
  <si>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</si>
  <si>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</si>
  <si>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</si>
  <si>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</si>
  <si>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</si>
  <si>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</si>
  <si>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</si>
  <si>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</si>
  <si>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</si>
  <si>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</si>
  <si>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</si>
  <si>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</si>
  <si>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</si>
  <si>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</si>
  <si>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</si>
  <si>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</si>
  <si>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</si>
  <si>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</si>
  <si>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</si>
  <si>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</si>
  <si>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</si>
  <si>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</si>
  <si>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</si>
  <si>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</si>
  <si>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</si>
  <si>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</si>
  <si>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</si>
  <si>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</si>
  <si>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</si>
  <si>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</si>
  <si>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</si>
  <si>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</si>
  <si>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</si>
  <si>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</si>
  <si>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</si>
  <si>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</si>
  <si>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</si>
  <si>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</si>
  <si>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</si>
  <si>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</si>
  <si>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</si>
  <si>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</si>
  <si>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</si>
  <si>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</si>
  <si>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</si>
  <si>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</si>
  <si>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</si>
  <si>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</si>
  <si>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</si>
  <si>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</si>
  <si>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</si>
  <si>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</si>
  <si>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</si>
  <si>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</si>
  <si>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</si>
  <si>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</si>
  <si>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</si>
  <si>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</si>
  <si>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</si>
  <si>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</si>
  <si>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</si>
  <si>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</si>
  <si>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</si>
  <si>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</si>
  <si>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</si>
  <si>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</si>
  <si>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</si>
  <si>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</si>
  <si>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</si>
  <si>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</si>
  <si>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</si>
  <si>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</si>
  <si>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</si>
  <si>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2020г.</t>
  </si>
  <si>
    <t>Гор.газ (тех.обслуживание и ремонт)</t>
  </si>
  <si>
    <t>февраля</t>
  </si>
  <si>
    <t>за   февраль  2020 г.</t>
  </si>
  <si>
    <t>ост.на 01.03</t>
  </si>
  <si>
    <t>смена труб д 110 (12мп) т.п.</t>
  </si>
  <si>
    <t>установка заглушки (3шт) т.п.</t>
  </si>
  <si>
    <t>труба д 110 2мп</t>
  </si>
  <si>
    <t>4шт</t>
  </si>
  <si>
    <t>труба д 110 1мп</t>
  </si>
  <si>
    <t>трапер 110</t>
  </si>
  <si>
    <t>тройник 110</t>
  </si>
  <si>
    <t>3шт</t>
  </si>
  <si>
    <t>отвод 110</t>
  </si>
  <si>
    <t>6шт</t>
  </si>
  <si>
    <t>манжета 110</t>
  </si>
  <si>
    <t>7шт</t>
  </si>
  <si>
    <t>заглушка</t>
  </si>
  <si>
    <t>прочистка канализации</t>
  </si>
  <si>
    <t>установка номерных знаков</t>
  </si>
  <si>
    <t>номер дома</t>
  </si>
  <si>
    <t>1шт</t>
  </si>
  <si>
    <t xml:space="preserve">саморез </t>
  </si>
  <si>
    <t>дюбель</t>
  </si>
  <si>
    <t xml:space="preserve">смена ламп (2шт) </t>
  </si>
  <si>
    <t>лампа</t>
  </si>
  <si>
    <t>2шт</t>
  </si>
  <si>
    <t>ремонт швов (договор) кв.75</t>
  </si>
  <si>
    <t>пена</t>
  </si>
  <si>
    <t xml:space="preserve">мастика </t>
  </si>
  <si>
    <t>12кг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</si>
</sst>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609.5316906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607.8798432000001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6">
        <f t="shared" si="0"/>
        <v>2064.8092500000002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22.62</v>
      </c>
      <c r="M20" s="33">
        <f>SUM(M6:M19)</f>
        <v>3736.4788188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136</v>
      </c>
      <c r="L24" s="46">
        <f>0.12*146.9</f>
        <v>17.628</v>
      </c>
      <c r="M24" s="32">
        <f aca="true" t="shared" si="1" ref="M24:M38">L24*126.87*1.302*1.15</f>
        <v>3348.658086228</v>
      </c>
    </row>
    <row r="25" spans="1:13" ht="12.75">
      <c r="A25" t="s">
        <v>106</v>
      </c>
      <c r="J25" s="20">
        <v>2</v>
      </c>
      <c r="K25" s="41" t="s">
        <v>137</v>
      </c>
      <c r="L25" s="50">
        <f>3*1.12</f>
        <v>3.3600000000000003</v>
      </c>
      <c r="M25" s="32">
        <f t="shared" si="1"/>
        <v>638.2738353600001</v>
      </c>
    </row>
    <row r="26" spans="1:13" ht="12.75">
      <c r="A26" t="s">
        <v>107</v>
      </c>
      <c r="J26" s="20">
        <v>3</v>
      </c>
      <c r="K26" s="41" t="s">
        <v>149</v>
      </c>
      <c r="L26" s="50">
        <v>4.83</v>
      </c>
      <c r="M26" s="32">
        <f t="shared" si="1"/>
        <v>917.51863833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41" t="s">
        <v>150</v>
      </c>
      <c r="L27" s="46">
        <v>1.15</v>
      </c>
      <c r="M27" s="32">
        <f t="shared" si="1"/>
        <v>218.45681864999997</v>
      </c>
    </row>
    <row r="28" spans="1:13" ht="12.75">
      <c r="A28" t="s">
        <v>109</v>
      </c>
      <c r="B28" s="1"/>
      <c r="C28" s="1"/>
      <c r="D28" s="1"/>
      <c r="J28" s="20">
        <v>5</v>
      </c>
      <c r="K28" s="41" t="s">
        <v>155</v>
      </c>
      <c r="L28" s="46">
        <v>0.14</v>
      </c>
      <c r="M28" s="32">
        <f t="shared" si="1"/>
        <v>26.594743140000002</v>
      </c>
    </row>
    <row r="29" spans="2:13" ht="12.75">
      <c r="B29" s="1"/>
      <c r="C29" s="8"/>
      <c r="D29" s="8"/>
      <c r="J29" s="20">
        <v>6</v>
      </c>
      <c r="K29" s="41" t="s">
        <v>158</v>
      </c>
      <c r="L29" s="46"/>
      <c r="M29" s="32">
        <v>9266</v>
      </c>
    </row>
    <row r="30" spans="10:13" ht="12.75">
      <c r="J30" s="20">
        <v>7</v>
      </c>
      <c r="K30" s="20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27.107999999999997</v>
      </c>
      <c r="M39" s="33">
        <f>SUM(M24:M38)</f>
        <v>14415.502121708</v>
      </c>
    </row>
    <row r="40" spans="1:11" ht="12.75">
      <c r="A40" s="2" t="s">
        <v>6</v>
      </c>
      <c r="F40" s="11">
        <v>51016.75</v>
      </c>
      <c r="K40" s="1" t="s">
        <v>61</v>
      </c>
    </row>
    <row r="41" spans="1:13" ht="12.75">
      <c r="A41" t="s">
        <v>7</v>
      </c>
      <c r="F41" s="5">
        <v>53319.27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1.0451326280094282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130</v>
      </c>
      <c r="F43" s="5">
        <f>250+400+250+400+105</f>
        <v>1405</v>
      </c>
      <c r="J43" s="20">
        <v>1</v>
      </c>
      <c r="K43" s="20" t="s">
        <v>138</v>
      </c>
      <c r="L43" s="25" t="s">
        <v>139</v>
      </c>
      <c r="M43" s="25">
        <f>4*316</f>
        <v>1264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54724.27</v>
      </c>
      <c r="J44" s="20">
        <v>2</v>
      </c>
      <c r="K44" s="20" t="s">
        <v>140</v>
      </c>
      <c r="L44" s="25" t="s">
        <v>139</v>
      </c>
      <c r="M44" s="25">
        <f>4*212.09</f>
        <v>848.36</v>
      </c>
    </row>
    <row r="45" spans="10:13" ht="12.75">
      <c r="J45" s="20">
        <v>3</v>
      </c>
      <c r="K45" s="20" t="s">
        <v>141</v>
      </c>
      <c r="L45" s="25" t="s">
        <v>139</v>
      </c>
      <c r="M45" s="46">
        <f>4*96</f>
        <v>384</v>
      </c>
    </row>
    <row r="46" spans="2:13" ht="12.75">
      <c r="B46" s="1" t="s">
        <v>10</v>
      </c>
      <c r="C46" s="1"/>
      <c r="J46" s="20">
        <v>4</v>
      </c>
      <c r="K46" s="20" t="s">
        <v>142</v>
      </c>
      <c r="L46" s="25" t="s">
        <v>143</v>
      </c>
      <c r="M46" s="25">
        <f>3*99</f>
        <v>297</v>
      </c>
    </row>
    <row r="47" spans="10:13" ht="12.75">
      <c r="J47" s="20">
        <v>5</v>
      </c>
      <c r="K47" s="20" t="s">
        <v>144</v>
      </c>
      <c r="L47" s="25" t="s">
        <v>145</v>
      </c>
      <c r="M47" s="25">
        <f>6*49</f>
        <v>294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146</v>
      </c>
      <c r="L48" s="25" t="s">
        <v>147</v>
      </c>
      <c r="M48" s="25">
        <f>7*43</f>
        <v>301</v>
      </c>
    </row>
    <row r="49" spans="1:13" ht="12.75">
      <c r="A49" t="s">
        <v>12</v>
      </c>
      <c r="F49" s="11">
        <f>6097.52*1.302</f>
        <v>7938.971040000001</v>
      </c>
      <c r="J49" s="20">
        <v>7</v>
      </c>
      <c r="K49" s="20" t="s">
        <v>148</v>
      </c>
      <c r="L49" s="25" t="s">
        <v>143</v>
      </c>
      <c r="M49" s="46">
        <f>3*16</f>
        <v>48</v>
      </c>
    </row>
    <row r="50" spans="1:13" ht="12.75">
      <c r="A50" s="6" t="s">
        <v>15</v>
      </c>
      <c r="F50" s="11">
        <f>2600*1.302</f>
        <v>3385.2000000000003</v>
      </c>
      <c r="J50" s="20">
        <v>8</v>
      </c>
      <c r="K50" s="54" t="s">
        <v>151</v>
      </c>
      <c r="L50" s="25" t="s">
        <v>152</v>
      </c>
      <c r="M50" s="25">
        <v>279.39</v>
      </c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9</v>
      </c>
      <c r="K51" s="20" t="s">
        <v>153</v>
      </c>
      <c r="L51" s="25"/>
      <c r="M51" s="25">
        <v>9.12</v>
      </c>
    </row>
    <row r="52" spans="1:13" ht="12.75">
      <c r="A52" s="4" t="s">
        <v>33</v>
      </c>
      <c r="F52" s="31">
        <f>F49+F50+F51</f>
        <v>11324.171040000001</v>
      </c>
      <c r="J52" s="20">
        <v>10</v>
      </c>
      <c r="K52" s="20" t="s">
        <v>154</v>
      </c>
      <c r="L52" s="25"/>
      <c r="M52" s="25">
        <v>2.4</v>
      </c>
    </row>
    <row r="53" spans="1:13" ht="12.75">
      <c r="A53" s="4" t="s">
        <v>16</v>
      </c>
      <c r="J53" s="20">
        <v>11</v>
      </c>
      <c r="K53" s="20" t="s">
        <v>156</v>
      </c>
      <c r="L53" s="25" t="s">
        <v>157</v>
      </c>
      <c r="M53" s="25">
        <f>2*13.21</f>
        <v>26.42</v>
      </c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 t="s">
        <v>159</v>
      </c>
      <c r="L54" s="25" t="s">
        <v>139</v>
      </c>
      <c r="M54" s="25">
        <f>4*326.19</f>
        <v>1304.76</v>
      </c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 t="s">
        <v>160</v>
      </c>
      <c r="L55" s="25" t="s">
        <v>161</v>
      </c>
      <c r="M55" s="25">
        <f>12*148.31</f>
        <v>1779.72</v>
      </c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224982</v>
      </c>
      <c r="D58">
        <v>229360</v>
      </c>
      <c r="E58">
        <v>3468</v>
      </c>
      <c r="F58" s="34">
        <f>C58/D58*E58</f>
        <v>3401.803174049529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3736.4788188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14415.502121708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f>1*600*1.302</f>
        <v>781.2</v>
      </c>
      <c r="J61" s="20">
        <v>20</v>
      </c>
      <c r="K61" s="20"/>
      <c r="L61" s="25"/>
      <c r="M61" s="25"/>
    </row>
    <row r="62" spans="1:13" ht="12.75">
      <c r="A62" t="s">
        <v>22</v>
      </c>
      <c r="F62" s="11">
        <f>M81</f>
        <v>6838.17</v>
      </c>
      <c r="J62" s="20">
        <v>21</v>
      </c>
      <c r="K62" s="20"/>
      <c r="L62" s="25"/>
      <c r="M62" s="25"/>
    </row>
    <row r="63" spans="1:13" ht="12.75">
      <c r="A63" t="s">
        <v>23</v>
      </c>
      <c r="F63" s="5"/>
      <c r="J63" s="20">
        <v>22</v>
      </c>
      <c r="K63" s="20"/>
      <c r="L63" s="25"/>
      <c r="M63" s="25"/>
    </row>
    <row r="64" spans="1:13" ht="12.75">
      <c r="A64" t="s">
        <v>24</v>
      </c>
      <c r="F64" s="5"/>
      <c r="J64" s="20">
        <v>23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0.19</v>
      </c>
      <c r="E65" t="s">
        <v>14</v>
      </c>
      <c r="F65" s="11">
        <f>B65*D65</f>
        <v>658.92</v>
      </c>
      <c r="J65" s="20">
        <v>24</v>
      </c>
      <c r="K65" s="20"/>
      <c r="L65" s="25"/>
      <c r="M65" s="25"/>
    </row>
    <row r="66" spans="1:13" ht="12.75">
      <c r="A66" s="55" t="s">
        <v>83</v>
      </c>
      <c r="B66" s="55"/>
      <c r="C66" s="55"/>
      <c r="D66" s="56"/>
      <c r="E66" s="55"/>
      <c r="F66" s="56">
        <f>D66*E33</f>
        <v>0</v>
      </c>
      <c r="J66" s="20">
        <v>25</v>
      </c>
      <c r="K66" s="20"/>
      <c r="L66" s="25"/>
      <c r="M66" s="25"/>
    </row>
    <row r="67" spans="1:13" ht="12.75">
      <c r="A67" s="55" t="s">
        <v>132</v>
      </c>
      <c r="B67" s="55"/>
      <c r="C67" s="55"/>
      <c r="D67" s="56">
        <v>0</v>
      </c>
      <c r="E67" s="55"/>
      <c r="F67" s="56">
        <v>3695</v>
      </c>
      <c r="J67" s="20">
        <v>26</v>
      </c>
      <c r="K67" s="20"/>
      <c r="L67" s="25"/>
      <c r="M67" s="25"/>
    </row>
    <row r="68" spans="1:13" ht="12.75">
      <c r="A68" s="4" t="s">
        <v>25</v>
      </c>
      <c r="B68" s="10"/>
      <c r="C68" s="10"/>
      <c r="F68" s="31">
        <f>SUM(F58:F67)</f>
        <v>33527.07411455753</v>
      </c>
      <c r="J68" s="20">
        <v>27</v>
      </c>
      <c r="K68" s="20"/>
      <c r="L68" s="25"/>
      <c r="M68" s="25"/>
    </row>
    <row r="69" spans="1:13" ht="12.75">
      <c r="A69" s="4" t="s">
        <v>26</v>
      </c>
      <c r="J69" s="20">
        <v>28</v>
      </c>
      <c r="K69" s="20"/>
      <c r="L69" s="25"/>
      <c r="M69" s="25"/>
    </row>
    <row r="70" spans="1:13" ht="12.75">
      <c r="A70" t="s">
        <v>27</v>
      </c>
      <c r="B70">
        <v>3468</v>
      </c>
      <c r="C70" t="s">
        <v>65</v>
      </c>
      <c r="D70" s="5">
        <v>0.23</v>
      </c>
      <c r="E70" t="s">
        <v>14</v>
      </c>
      <c r="F70" s="11">
        <f>B70*D70</f>
        <v>797.64</v>
      </c>
      <c r="J70" s="20">
        <v>29</v>
      </c>
      <c r="K70" s="20"/>
      <c r="L70" s="25"/>
      <c r="M70" s="25"/>
    </row>
    <row r="71" spans="1:13" ht="12.75">
      <c r="A71" t="s">
        <v>28</v>
      </c>
      <c r="J71" s="20">
        <v>30</v>
      </c>
      <c r="K71" s="20"/>
      <c r="L71" s="25"/>
      <c r="M71" s="25"/>
    </row>
    <row r="72" spans="1:13" ht="12.75">
      <c r="A72" s="7" t="s">
        <v>72</v>
      </c>
      <c r="J72" s="20">
        <v>31</v>
      </c>
      <c r="K72" s="20"/>
      <c r="L72" s="25"/>
      <c r="M72" s="25"/>
    </row>
    <row r="73" spans="2:13" ht="12.75">
      <c r="B73">
        <v>3468</v>
      </c>
      <c r="C73" t="s">
        <v>13</v>
      </c>
      <c r="D73" s="11">
        <v>1</v>
      </c>
      <c r="E73" t="s">
        <v>14</v>
      </c>
      <c r="F73" s="11">
        <f>B73*D73</f>
        <v>3468</v>
      </c>
      <c r="J73" s="20">
        <v>32</v>
      </c>
      <c r="K73" s="20"/>
      <c r="L73" s="25"/>
      <c r="M73" s="25"/>
    </row>
    <row r="74" spans="1:13" ht="12.75">
      <c r="A74" s="4" t="s">
        <v>29</v>
      </c>
      <c r="F74" s="31">
        <f>F70+F73</f>
        <v>4265.64</v>
      </c>
      <c r="J74" s="20">
        <v>33</v>
      </c>
      <c r="K74" s="20"/>
      <c r="L74" s="25"/>
      <c r="M74" s="25"/>
    </row>
    <row r="75" spans="1:13" ht="12.75">
      <c r="A75" s="4" t="s">
        <v>30</v>
      </c>
      <c r="J75" s="20">
        <v>34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35</v>
      </c>
      <c r="K76" s="20"/>
      <c r="L76" s="25"/>
      <c r="M76" s="25"/>
    </row>
    <row r="77" spans="2:13" ht="12.75">
      <c r="B77">
        <v>3468</v>
      </c>
      <c r="C77" t="s">
        <v>13</v>
      </c>
      <c r="D77" s="11">
        <v>2.23</v>
      </c>
      <c r="E77" t="s">
        <v>14</v>
      </c>
      <c r="F77" s="11">
        <f>B77*D77</f>
        <v>7733.64</v>
      </c>
      <c r="J77" s="20">
        <v>36</v>
      </c>
      <c r="K77" s="20"/>
      <c r="L77" s="25"/>
      <c r="M77" s="25"/>
    </row>
    <row r="78" spans="1:13" ht="12.75">
      <c r="A78" s="4" t="s">
        <v>31</v>
      </c>
      <c r="F78" s="8">
        <f>SUM(F77)</f>
        <v>7733.64</v>
      </c>
      <c r="J78" s="20">
        <v>37</v>
      </c>
      <c r="K78" s="20"/>
      <c r="L78" s="25"/>
      <c r="M78" s="25"/>
    </row>
    <row r="79" spans="1:13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  <c r="J79" s="20">
        <v>38</v>
      </c>
      <c r="K79" s="20"/>
      <c r="L79" s="25"/>
      <c r="M79" s="25"/>
    </row>
    <row r="80" spans="1:13" ht="12.75">
      <c r="A80" s="1" t="s">
        <v>32</v>
      </c>
      <c r="B80" s="1"/>
      <c r="F80" s="31">
        <f>F52+F56+F68+F74+F78+F79</f>
        <v>56850.52515455753</v>
      </c>
      <c r="J80" s="20">
        <v>39</v>
      </c>
      <c r="K80" s="20"/>
      <c r="L80" s="25"/>
      <c r="M80" s="25"/>
    </row>
    <row r="81" spans="1:13" ht="12.75">
      <c r="A81" s="1" t="s">
        <v>75</v>
      </c>
      <c r="B81" s="35"/>
      <c r="C81" s="35">
        <v>0.058</v>
      </c>
      <c r="D81" s="1"/>
      <c r="E81" s="1"/>
      <c r="F81" s="31">
        <f>F80*5.8%</f>
        <v>3297.3304589643367</v>
      </c>
      <c r="J81" s="20"/>
      <c r="K81" s="20"/>
      <c r="L81" s="30" t="s">
        <v>64</v>
      </c>
      <c r="M81" s="33">
        <f>SUM(M43:M80)</f>
        <v>6838.17</v>
      </c>
    </row>
    <row r="82" spans="1:6" ht="12.75">
      <c r="A82" s="1"/>
      <c r="B82" s="35" t="s">
        <v>127</v>
      </c>
      <c r="C82" s="35"/>
      <c r="D82" s="1"/>
      <c r="E82" s="52"/>
      <c r="F82" s="53">
        <v>2741.6</v>
      </c>
    </row>
    <row r="83" spans="1:6" ht="12.75">
      <c r="A83" s="1"/>
      <c r="B83" s="35" t="s">
        <v>128</v>
      </c>
      <c r="C83" s="35"/>
      <c r="D83" s="1"/>
      <c r="E83" s="52"/>
      <c r="F83" s="53">
        <v>388.37</v>
      </c>
    </row>
    <row r="84" spans="1:6" ht="12.75">
      <c r="A84" s="1"/>
      <c r="B84" s="35" t="s">
        <v>129</v>
      </c>
      <c r="C84" s="35"/>
      <c r="D84" s="1"/>
      <c r="E84" s="52"/>
      <c r="F84" s="53">
        <v>2038.38</v>
      </c>
    </row>
    <row r="85" spans="1:9" ht="13.5">
      <c r="A85" s="12" t="s">
        <v>34</v>
      </c>
      <c r="B85" s="12"/>
      <c r="C85" s="12"/>
      <c r="D85" s="12"/>
      <c r="E85" s="12"/>
      <c r="F85" s="42">
        <f>F80+F81+F82+F83+F84</f>
        <v>65316.205613521866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43862</v>
      </c>
      <c r="C87" s="39">
        <v>-719789</v>
      </c>
      <c r="D87" s="43">
        <f>F44</f>
        <v>54724.27</v>
      </c>
      <c r="E87" s="43">
        <f>F85</f>
        <v>65316.205613521866</v>
      </c>
      <c r="F87" s="44">
        <f>C87+D87-E87</f>
        <v>-730380.9356135218</v>
      </c>
    </row>
    <row r="89" spans="1:6" ht="13.5" thickBot="1">
      <c r="A89" t="s">
        <v>111</v>
      </c>
      <c r="C89" s="48">
        <v>43862</v>
      </c>
      <c r="D89" s="8" t="s">
        <v>112</v>
      </c>
      <c r="E89" s="48">
        <v>43890</v>
      </c>
      <c r="F89" t="s">
        <v>113</v>
      </c>
    </row>
    <row r="90" spans="1:7" ht="13.5" thickBot="1">
      <c r="A90" t="s">
        <v>114</v>
      </c>
      <c r="F90" s="49">
        <f>E87</f>
        <v>65316.205613521866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2017-08-21T12:54:38Z</cp:lastPrinted>
  <dcterms:created xsi:type="dcterms:W3CDTF">2008-08-18T07:30:19Z</dcterms:created>
  <dcterms:modified xsi:type="dcterms:W3CDTF">2020-05-13T12:38:06Z</dcterms:modified>
  <cp:category/>
  <cp:version/>
  <cp:contentType/>
  <cp:contentStatus/>
</cp:coreProperties>
</file>