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5312" windowHeight="9756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<sst xmlns="http://schemas.openxmlformats.org/spreadsheetml/2006/main" count="164" uniqueCount="141">
  <si>
    <t>характеристика многоквартирного дома</t>
  </si>
  <si>
    <t>Общая площадь жилых помещений -</t>
  </si>
  <si>
    <t>Площадь тех.подполья -</t>
  </si>
  <si>
    <t>Уборочная площадь</t>
  </si>
  <si>
    <t>л/клетки -</t>
  </si>
  <si>
    <t>1. ДОХОДЫ (руб)</t>
  </si>
  <si>
    <t xml:space="preserve"> 1.1 Начислено (по данным КВЦ)</t>
  </si>
  <si>
    <t xml:space="preserve">       Поступило (по данным КВЦ)</t>
  </si>
  <si>
    <t>% поступления</t>
  </si>
  <si>
    <t xml:space="preserve">   Всего    (поступило денежных средств)</t>
  </si>
  <si>
    <t>2. РАСХОДЫ (руб.)</t>
  </si>
  <si>
    <t>1. Благоустройство и санитарная очистка домовладений</t>
  </si>
  <si>
    <t>1. Затраты на содержание дворника</t>
  </si>
  <si>
    <t>м2       *</t>
  </si>
  <si>
    <t>руб.</t>
  </si>
  <si>
    <t>2.  Затраты на содержание уборщицы</t>
  </si>
  <si>
    <t>2. Содержание домохозяйства</t>
  </si>
  <si>
    <t xml:space="preserve">  ИТОГО по 2 разделу</t>
  </si>
  <si>
    <t>1) Дежурство слесарей</t>
  </si>
  <si>
    <t>2) Профилактический осмотр</t>
  </si>
  <si>
    <t>3) ППР</t>
  </si>
  <si>
    <t>4) Аварийная служба</t>
  </si>
  <si>
    <t>5) Материалы</t>
  </si>
  <si>
    <t>6) Прочие прямые затраты</t>
  </si>
  <si>
    <r>
      <t>(</t>
    </r>
    <r>
      <rPr>
        <sz val="8"/>
        <rFont val="Arial Cyr"/>
        <family val="0"/>
      </rPr>
      <t>Затраты по ГСМ, страховка и т.д, газ.оборуд., амортиз.)</t>
    </r>
  </si>
  <si>
    <t>1) Услуги КВЦ</t>
  </si>
  <si>
    <t>2) Прочие прямые расходы</t>
  </si>
  <si>
    <t>((з/пл. и ЕСН администрации ООО , содерж.оргтехники, почт.канц-е и типогр.-е расходы)</t>
  </si>
  <si>
    <t>ИТОГО расходов</t>
  </si>
  <si>
    <t>ИТОГО по 1 разделу</t>
  </si>
  <si>
    <t xml:space="preserve">Всего расходов </t>
  </si>
  <si>
    <t>№</t>
  </si>
  <si>
    <t>п/п</t>
  </si>
  <si>
    <t>Наименование</t>
  </si>
  <si>
    <t xml:space="preserve">Норма </t>
  </si>
  <si>
    <t>времени</t>
  </si>
  <si>
    <t>ч/час</t>
  </si>
  <si>
    <t>Стоимость</t>
  </si>
  <si>
    <t>работ (руб.)</t>
  </si>
  <si>
    <t>Отопление, холодное и горячее водоснаб</t>
  </si>
  <si>
    <t>жение, канализация:</t>
  </si>
  <si>
    <t>сети на чердаках</t>
  </si>
  <si>
    <t xml:space="preserve">Сети отопления в отопительный период в </t>
  </si>
  <si>
    <t>Сети холодного,горячего водоснабжения</t>
  </si>
  <si>
    <t>подвальных многоэтажных жилых зданий</t>
  </si>
  <si>
    <t>Вентиляционные каналы и шахты многоэтажных зданий</t>
  </si>
  <si>
    <t>Электрические сети:</t>
  </si>
  <si>
    <t>а</t>
  </si>
  <si>
    <t>в подвалах и чердаках</t>
  </si>
  <si>
    <t>б</t>
  </si>
  <si>
    <t>лестничных клетках</t>
  </si>
  <si>
    <t>в</t>
  </si>
  <si>
    <t>ВРУ, вводные и этажные</t>
  </si>
  <si>
    <t>ИТОГО:</t>
  </si>
  <si>
    <t>Планово-предупредительный ремонт</t>
  </si>
  <si>
    <t>времени ч/ч</t>
  </si>
  <si>
    <t>Профилактический осмотр</t>
  </si>
  <si>
    <t>Материалы</t>
  </si>
  <si>
    <t>Кол-во</t>
  </si>
  <si>
    <t>(руб.)</t>
  </si>
  <si>
    <t>ВСЕГО:</t>
  </si>
  <si>
    <t>м2</t>
  </si>
  <si>
    <t>3. Текущий ремонт</t>
  </si>
  <si>
    <t>4. Общепроизводственные расходы</t>
  </si>
  <si>
    <t>5. Общехозяйственные расходы</t>
  </si>
  <si>
    <t xml:space="preserve">     ИТОГО по 3 разделу</t>
  </si>
  <si>
    <t>ИТОГО по 4 разделу</t>
  </si>
  <si>
    <t xml:space="preserve">ИТОГО по 5 разделу </t>
  </si>
  <si>
    <t xml:space="preserve">   Учет затрат по текущему ремонту по ул. Белякова д.28</t>
  </si>
  <si>
    <t>остаток</t>
  </si>
  <si>
    <t>на</t>
  </si>
  <si>
    <t>поступило</t>
  </si>
  <si>
    <t>израсх.</t>
  </si>
  <si>
    <t>(з/пл. мастеров, ЕСН, услуги сбербанка)</t>
  </si>
  <si>
    <t>1) Вывоз и захоронение ТБО</t>
  </si>
  <si>
    <t>Плановые накопления</t>
  </si>
  <si>
    <t>Кровли</t>
  </si>
  <si>
    <r>
      <t>6. Налоги (</t>
    </r>
    <r>
      <rPr>
        <i/>
        <sz val="10"/>
        <rFont val="Arial Cyr"/>
        <family val="0"/>
      </rPr>
      <t>транспортный, УСН</t>
    </r>
    <r>
      <rPr>
        <b/>
        <i/>
        <sz val="10"/>
        <rFont val="Arial Cyr"/>
        <family val="0"/>
      </rPr>
      <t>)</t>
    </r>
  </si>
  <si>
    <t>2) Дератизация</t>
  </si>
  <si>
    <t>и канализации в техподполье мног. жилых зданий</t>
  </si>
  <si>
    <t>г</t>
  </si>
  <si>
    <t>электрощитовые</t>
  </si>
  <si>
    <t>3.  Материалы, спецодежда и инвентарь</t>
  </si>
  <si>
    <t>Материалы,спецодежда и инвентарь</t>
  </si>
  <si>
    <t>Акт № _________1_____________</t>
  </si>
  <si>
    <t xml:space="preserve">    приемки оказанных услуг и (или) выполненных работ по содержанию</t>
  </si>
  <si>
    <t xml:space="preserve">        и текущему ремонту  общего имущества в многоквартирном доме</t>
  </si>
  <si>
    <t xml:space="preserve">       Собственники помещений в многоквартирном доме, расположенном по </t>
  </si>
  <si>
    <t xml:space="preserve">адресу: </t>
  </si>
  <si>
    <t>Белякова д.   1</t>
  </si>
  <si>
    <t xml:space="preserve">       именуемые в дальнейшем "Заказчик", в лице __________________________</t>
  </si>
  <si>
    <t>Указывается ФИО уполномоченного</t>
  </si>
  <si>
    <t>собственника помещения в многок-</t>
  </si>
  <si>
    <t>вартирном доме либо председателя</t>
  </si>
  <si>
    <t>Совета многоквартирного дома)</t>
  </si>
  <si>
    <t xml:space="preserve">   являющегося собственником квартиры _____________, находящейся в данном</t>
  </si>
  <si>
    <t xml:space="preserve">  многоквартирном доме, действующего на основании ______________________</t>
  </si>
  <si>
    <t>(указывается решение общего собрания</t>
  </si>
  <si>
    <t>собственников помещений, либо</t>
  </si>
  <si>
    <t>доверенность, дата, номер)</t>
  </si>
  <si>
    <t>с одной стороны, и</t>
  </si>
  <si>
    <t>ООО УО "Комбайнбыт-Сервис именуемый в дальнейшем "Исполнитель" в лице</t>
  </si>
  <si>
    <t xml:space="preserve">с другой стороны, совместно именуемые "Стороны", составили настоящий Акт о </t>
  </si>
  <si>
    <t>нижеследующем:</t>
  </si>
  <si>
    <t>1. Исполнителем предъявлены к приёмке следующие оказанные на основании договора</t>
  </si>
  <si>
    <t>управления многоквартирным домом или договора оказания услуг по содержанию</t>
  </si>
  <si>
    <t>и (или) выполнению работ по ремонту общего имущества в многоквартирном доме</t>
  </si>
  <si>
    <t xml:space="preserve">либо договора подряда по выполнению работ по ремонту общего имущества в </t>
  </si>
  <si>
    <t xml:space="preserve">многоквартирном доме. Услуги и (или) выполненные работы по содержанию и </t>
  </si>
  <si>
    <t xml:space="preserve">текущему ремонту общего имущества в многоквартирном доме </t>
  </si>
  <si>
    <t xml:space="preserve">2.            Всего за период с </t>
  </si>
  <si>
    <t>по</t>
  </si>
  <si>
    <t>г.</t>
  </si>
  <si>
    <t xml:space="preserve">         выполнено работ (оказано услуг) на общую сумму :</t>
  </si>
  <si>
    <t xml:space="preserve">                              прописью</t>
  </si>
  <si>
    <t>3.            Работы (услуги) выполнены (оказаны) полностью, в установленные сроки,</t>
  </si>
  <si>
    <t xml:space="preserve">         с надлежащим качеством.</t>
  </si>
  <si>
    <t>4.            Претензий по выполнению условий Договора Стороны друг другу не имеют.</t>
  </si>
  <si>
    <t xml:space="preserve">                </t>
  </si>
  <si>
    <t xml:space="preserve">               Настоящий Акт составлен в 2-х экземплярах, имеющих одинаковую</t>
  </si>
  <si>
    <t xml:space="preserve">         юридическую силу, по одному для каждой из Сторон</t>
  </si>
  <si>
    <t>Подписи сторон:</t>
  </si>
  <si>
    <t>Исполнитель:    Директор    ООО УО "Комбайнбыт-Сервис"   Падун Э.В.       _______________</t>
  </si>
  <si>
    <t>Заказчик:</t>
  </si>
  <si>
    <t>Примечания:</t>
  </si>
  <si>
    <t>1.2 Аренда (Спарк, комстар,ростелеком)</t>
  </si>
  <si>
    <t>директора: Падуна Э.В. Действующего на основании _Устава__________________</t>
  </si>
  <si>
    <t>расходы на одн по эл.эн.</t>
  </si>
  <si>
    <t>расходы на одн по хвс</t>
  </si>
  <si>
    <t>расходы на одн по гвс</t>
  </si>
  <si>
    <t>ВДГО (техобслуживание и ремонт)</t>
  </si>
  <si>
    <t>января</t>
  </si>
  <si>
    <t>2020г.</t>
  </si>
  <si>
    <t>за   январь  2020 г.</t>
  </si>
  <si>
    <t>ост.на 01.02</t>
  </si>
  <si>
    <t>смена вентиля д 20 (2шт) подвал</t>
  </si>
  <si>
    <t>вентиль 20</t>
  </si>
  <si>
    <t>2шт</t>
  </si>
  <si>
    <t>смена ламп (14шт) п-д2,5</t>
  </si>
  <si>
    <t>лампа</t>
  </si>
  <si>
    <t>14шт</t>
  </si>
</sst>
</file>

<file path=xl/styles.xml><?xml version="1.0" encoding="utf-8"?>
<styleSheet xmlns="http://schemas.openxmlformats.org/spreadsheetml/2006/main">
  <numFmts count="2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00"/>
    <numFmt numFmtId="175" formatCode="0.0000"/>
    <numFmt numFmtId="176" formatCode="0.000"/>
    <numFmt numFmtId="177" formatCode="0.0"/>
    <numFmt numFmtId="178" formatCode="0.0000000"/>
    <numFmt numFmtId="179" formatCode="0.000000"/>
    <numFmt numFmtId="180" formatCode="0.0%"/>
    <numFmt numFmtId="181" formatCode="0.00000000"/>
  </numFmts>
  <fonts count="45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i/>
      <sz val="10"/>
      <name val="Arial Cyr"/>
      <family val="0"/>
    </font>
    <font>
      <i/>
      <sz val="10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color indexed="10"/>
      <name val="Arial Cyr"/>
      <family val="0"/>
    </font>
    <font>
      <b/>
      <sz val="8"/>
      <color indexed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0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30" fillId="25" borderId="1" applyNumberFormat="0" applyAlignment="0" applyProtection="0"/>
    <xf numFmtId="0" fontId="31" fillId="26" borderId="2" applyNumberFormat="0" applyAlignment="0" applyProtection="0"/>
    <xf numFmtId="0" fontId="32" fillId="26" borderId="1" applyNumberFormat="0" applyAlignment="0" applyProtection="0"/>
    <xf numFmtId="0" fontId="7" fillId="0" borderId="0" applyNumberForma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7" borderId="7" applyNumberFormat="0" applyAlignment="0" applyProtection="0"/>
    <xf numFmtId="0" fontId="38" fillId="0" borderId="0" applyNumberFormat="0" applyFill="0" applyBorder="0" applyAlignment="0" applyProtection="0"/>
    <xf numFmtId="0" fontId="39" fillId="28" borderId="0" applyNumberFormat="0" applyBorder="0" applyAlignment="0" applyProtection="0"/>
    <xf numFmtId="0" fontId="8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44" fillId="31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/>
    </xf>
    <xf numFmtId="16" fontId="0" fillId="0" borderId="0" xfId="0" applyNumberFormat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9" fontId="0" fillId="0" borderId="0" xfId="57" applyFont="1" applyAlignment="1">
      <alignment horizontal="center"/>
    </xf>
    <xf numFmtId="0" fontId="4" fillId="0" borderId="0" xfId="0" applyFont="1" applyAlignment="1">
      <alignment/>
    </xf>
    <xf numFmtId="2" fontId="0" fillId="0" borderId="0" xfId="0" applyNumberFormat="1" applyAlignment="1">
      <alignment horizontal="center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1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1" xfId="0" applyFill="1" applyBorder="1" applyAlignment="1">
      <alignment/>
    </xf>
    <xf numFmtId="0" fontId="0" fillId="0" borderId="16" xfId="0" applyBorder="1" applyAlignment="1">
      <alignment horizontal="center"/>
    </xf>
    <xf numFmtId="0" fontId="0" fillId="0" borderId="0" xfId="0" applyFill="1" applyBorder="1" applyAlignment="1">
      <alignment/>
    </xf>
    <xf numFmtId="0" fontId="1" fillId="0" borderId="16" xfId="0" applyFont="1" applyBorder="1" applyAlignment="1">
      <alignment horizontal="right"/>
    </xf>
    <xf numFmtId="0" fontId="1" fillId="0" borderId="16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6" xfId="0" applyFont="1" applyBorder="1" applyAlignment="1">
      <alignment/>
    </xf>
    <xf numFmtId="2" fontId="1" fillId="0" borderId="0" xfId="0" applyNumberFormat="1" applyFont="1" applyAlignment="1">
      <alignment horizontal="center"/>
    </xf>
    <xf numFmtId="2" fontId="5" fillId="0" borderId="0" xfId="0" applyNumberFormat="1" applyFont="1" applyAlignment="1">
      <alignment horizontal="center"/>
    </xf>
    <xf numFmtId="2" fontId="0" fillId="0" borderId="17" xfId="0" applyNumberFormat="1" applyBorder="1" applyAlignment="1">
      <alignment horizontal="center"/>
    </xf>
    <xf numFmtId="2" fontId="1" fillId="0" borderId="16" xfId="0" applyNumberFormat="1" applyFont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0" xfId="0" applyNumberFormat="1" applyFont="1" applyAlignment="1">
      <alignment horizontal="center"/>
    </xf>
    <xf numFmtId="180" fontId="1" fillId="0" borderId="0" xfId="0" applyNumberFormat="1" applyFont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16" fontId="0" fillId="0" borderId="20" xfId="0" applyNumberFormat="1" applyBorder="1" applyAlignment="1">
      <alignment/>
    </xf>
    <xf numFmtId="0" fontId="0" fillId="0" borderId="17" xfId="0" applyBorder="1" applyAlignment="1">
      <alignment horizontal="center"/>
    </xf>
    <xf numFmtId="0" fontId="2" fillId="0" borderId="10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/>
    </xf>
    <xf numFmtId="1" fontId="0" fillId="0" borderId="12" xfId="0" applyNumberForma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0" fontId="0" fillId="0" borderId="12" xfId="0" applyBorder="1" applyAlignment="1">
      <alignment horizontal="left"/>
    </xf>
    <xf numFmtId="0" fontId="0" fillId="0" borderId="16" xfId="0" applyBorder="1" applyAlignment="1">
      <alignment horizontal="left"/>
    </xf>
    <xf numFmtId="2" fontId="0" fillId="0" borderId="16" xfId="0" applyNumberFormat="1" applyBorder="1" applyAlignment="1">
      <alignment horizontal="center"/>
    </xf>
    <xf numFmtId="0" fontId="0" fillId="32" borderId="0" xfId="0" applyFill="1" applyAlignment="1">
      <alignment/>
    </xf>
    <xf numFmtId="0" fontId="0" fillId="0" borderId="0" xfId="0" applyFont="1" applyAlignment="1">
      <alignment/>
    </xf>
    <xf numFmtId="14" fontId="1" fillId="0" borderId="0" xfId="0" applyNumberFormat="1" applyFont="1" applyAlignment="1">
      <alignment horizontal="center"/>
    </xf>
    <xf numFmtId="1" fontId="1" fillId="0" borderId="21" xfId="0" applyNumberFormat="1" applyFont="1" applyBorder="1" applyAlignment="1">
      <alignment horizontal="center"/>
    </xf>
    <xf numFmtId="0" fontId="9" fillId="0" borderId="0" xfId="0" applyFont="1" applyAlignment="1">
      <alignment/>
    </xf>
    <xf numFmtId="0" fontId="0" fillId="0" borderId="0" xfId="0" applyFont="1" applyAlignment="1">
      <alignment horizontal="center"/>
    </xf>
    <xf numFmtId="2" fontId="0" fillId="0" borderId="12" xfId="0" applyNumberFormat="1" applyBorder="1" applyAlignment="1">
      <alignment horizontal="center"/>
    </xf>
    <xf numFmtId="0" fontId="10" fillId="0" borderId="0" xfId="0" applyFont="1" applyAlignment="1">
      <alignment/>
    </xf>
    <xf numFmtId="2" fontId="0" fillId="0" borderId="0" xfId="0" applyNumberFormat="1" applyFont="1" applyAlignment="1">
      <alignment horizontal="center"/>
    </xf>
    <xf numFmtId="176" fontId="0" fillId="0" borderId="12" xfId="0" applyNumberFormat="1" applyBorder="1" applyAlignment="1">
      <alignment horizontal="center"/>
    </xf>
    <xf numFmtId="0" fontId="0" fillId="33" borderId="0" xfId="0" applyFill="1" applyAlignment="1">
      <alignment/>
    </xf>
    <xf numFmtId="2" fontId="0" fillId="33" borderId="0" xfId="0" applyNumberFormat="1" applyFill="1" applyAlignment="1">
      <alignment horizontal="center"/>
    </xf>
    <xf numFmtId="0" fontId="0" fillId="33" borderId="0" xfId="0" applyFill="1" applyAlignment="1">
      <alignment horizontal="left"/>
    </xf>
    <xf numFmtId="0" fontId="0" fillId="33" borderId="0" xfId="0" applyFill="1" applyAlignment="1">
      <alignment horizontal="center"/>
    </xf>
    <xf numFmtId="0" fontId="3" fillId="33" borderId="0" xfId="0" applyFont="1" applyFill="1" applyAlignment="1">
      <alignment/>
    </xf>
    <xf numFmtId="2" fontId="1" fillId="33" borderId="0" xfId="0" applyNumberFormat="1" applyFont="1" applyFill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8"/>
  <sheetViews>
    <sheetView tabSelected="1" zoomScale="90" zoomScaleNormal="90" zoomScalePageLayoutView="0" workbookViewId="0" topLeftCell="A46">
      <selection activeCell="D54" sqref="D54:D77"/>
    </sheetView>
  </sheetViews>
  <sheetFormatPr defaultColWidth="9.00390625" defaultRowHeight="12.75"/>
  <cols>
    <col min="1" max="1" width="15.50390625" style="0" customWidth="1"/>
    <col min="3" max="3" width="12.50390625" style="0" customWidth="1"/>
    <col min="4" max="4" width="11.125" style="0" customWidth="1"/>
    <col min="5" max="5" width="10.50390625" style="0" customWidth="1"/>
    <col min="6" max="6" width="11.875" style="0" customWidth="1"/>
    <col min="9" max="9" width="4.875" style="0" customWidth="1"/>
    <col min="10" max="10" width="5.125" style="0" customWidth="1"/>
    <col min="11" max="11" width="51.50390625" style="0" customWidth="1"/>
    <col min="12" max="12" width="12.00390625" style="0" customWidth="1"/>
    <col min="13" max="13" width="13.375" style="0" customWidth="1"/>
  </cols>
  <sheetData>
    <row r="1" ht="12.75">
      <c r="K1" t="s">
        <v>68</v>
      </c>
    </row>
    <row r="2" spans="3:11" ht="12.75">
      <c r="C2" s="1" t="s">
        <v>84</v>
      </c>
      <c r="D2" s="8">
        <v>1</v>
      </c>
      <c r="K2" s="5" t="s">
        <v>133</v>
      </c>
    </row>
    <row r="3" spans="1:13" ht="12.75">
      <c r="A3" t="s">
        <v>85</v>
      </c>
      <c r="J3" s="14" t="s">
        <v>31</v>
      </c>
      <c r="K3" s="29" t="s">
        <v>56</v>
      </c>
      <c r="L3" s="22" t="s">
        <v>34</v>
      </c>
      <c r="M3" s="22" t="s">
        <v>37</v>
      </c>
    </row>
    <row r="4" spans="1:13" ht="12.75">
      <c r="A4" t="s">
        <v>86</v>
      </c>
      <c r="J4" s="15" t="s">
        <v>32</v>
      </c>
      <c r="K4" s="21" t="s">
        <v>33</v>
      </c>
      <c r="L4" s="21" t="s">
        <v>35</v>
      </c>
      <c r="M4" s="21" t="s">
        <v>38</v>
      </c>
    </row>
    <row r="5" spans="5:13" ht="12.75">
      <c r="E5" s="8">
        <v>31</v>
      </c>
      <c r="F5" s="8" t="s">
        <v>131</v>
      </c>
      <c r="G5" s="8" t="s">
        <v>132</v>
      </c>
      <c r="J5" s="15"/>
      <c r="K5" s="15"/>
      <c r="L5" s="21" t="s">
        <v>36</v>
      </c>
      <c r="M5" s="21"/>
    </row>
    <row r="6" spans="1:13" ht="12.75">
      <c r="A6" t="s">
        <v>87</v>
      </c>
      <c r="J6" s="20">
        <v>1</v>
      </c>
      <c r="K6" s="20" t="s">
        <v>76</v>
      </c>
      <c r="L6" s="25">
        <v>0</v>
      </c>
      <c r="M6" s="48">
        <f>L6*126.87*1.302</f>
        <v>0</v>
      </c>
    </row>
    <row r="7" spans="2:13" ht="12.75">
      <c r="B7" t="s">
        <v>88</v>
      </c>
      <c r="C7" s="1" t="s">
        <v>89</v>
      </c>
      <c r="D7" s="8">
        <v>28</v>
      </c>
      <c r="J7" s="14">
        <v>2</v>
      </c>
      <c r="K7" s="14" t="s">
        <v>39</v>
      </c>
      <c r="L7" s="14"/>
      <c r="M7" s="48">
        <f aca="true" t="shared" si="0" ref="M7:M19">L7*126.87*1.302</f>
        <v>0</v>
      </c>
    </row>
    <row r="8" spans="10:13" ht="12.75">
      <c r="J8" s="15"/>
      <c r="K8" s="15" t="s">
        <v>40</v>
      </c>
      <c r="L8" s="21"/>
      <c r="M8" s="48">
        <f t="shared" si="0"/>
        <v>0</v>
      </c>
    </row>
    <row r="9" spans="1:13" ht="12.75">
      <c r="A9" t="s">
        <v>90</v>
      </c>
      <c r="J9" s="16"/>
      <c r="K9" s="16" t="s">
        <v>41</v>
      </c>
      <c r="L9" s="23"/>
      <c r="M9" s="48">
        <f t="shared" si="0"/>
        <v>0</v>
      </c>
    </row>
    <row r="10" spans="5:13" ht="12.75">
      <c r="E10" t="s">
        <v>91</v>
      </c>
      <c r="J10" s="15">
        <v>3</v>
      </c>
      <c r="K10" s="24" t="s">
        <v>42</v>
      </c>
      <c r="L10" s="21"/>
      <c r="M10" s="48">
        <f t="shared" si="0"/>
        <v>0</v>
      </c>
    </row>
    <row r="11" spans="5:13" ht="12.75">
      <c r="E11" t="s">
        <v>92</v>
      </c>
      <c r="J11" s="16"/>
      <c r="K11" s="18" t="s">
        <v>44</v>
      </c>
      <c r="L11" s="23">
        <v>3.72</v>
      </c>
      <c r="M11" s="48">
        <f t="shared" si="0"/>
        <v>614.4872328</v>
      </c>
    </row>
    <row r="12" spans="5:13" ht="12.75">
      <c r="E12" t="s">
        <v>93</v>
      </c>
      <c r="J12" s="14">
        <v>4</v>
      </c>
      <c r="K12" s="17" t="s">
        <v>43</v>
      </c>
      <c r="L12" s="22"/>
      <c r="M12" s="48">
        <f t="shared" si="0"/>
        <v>0</v>
      </c>
    </row>
    <row r="13" spans="5:13" ht="12.75">
      <c r="E13" t="s">
        <v>94</v>
      </c>
      <c r="J13" s="16"/>
      <c r="K13" s="18" t="s">
        <v>79</v>
      </c>
      <c r="L13" s="23">
        <v>3.72</v>
      </c>
      <c r="M13" s="48">
        <f t="shared" si="0"/>
        <v>614.4872328</v>
      </c>
    </row>
    <row r="14" spans="1:13" ht="12.75">
      <c r="A14" t="s">
        <v>95</v>
      </c>
      <c r="J14" s="20">
        <v>5</v>
      </c>
      <c r="K14" s="19" t="s">
        <v>45</v>
      </c>
      <c r="L14" s="25">
        <v>0</v>
      </c>
      <c r="M14" s="48">
        <f t="shared" si="0"/>
        <v>0</v>
      </c>
    </row>
    <row r="15" spans="1:13" ht="12.75">
      <c r="A15" t="s">
        <v>96</v>
      </c>
      <c r="J15" s="14">
        <v>6</v>
      </c>
      <c r="K15" s="17" t="s">
        <v>46</v>
      </c>
      <c r="L15" s="22"/>
      <c r="M15" s="48">
        <f t="shared" si="0"/>
        <v>0</v>
      </c>
    </row>
    <row r="16" spans="5:13" ht="12.75">
      <c r="E16" t="s">
        <v>97</v>
      </c>
      <c r="J16" s="15" t="s">
        <v>47</v>
      </c>
      <c r="K16" s="26" t="s">
        <v>48</v>
      </c>
      <c r="L16" s="21">
        <v>0</v>
      </c>
      <c r="M16" s="48">
        <f t="shared" si="0"/>
        <v>0</v>
      </c>
    </row>
    <row r="17" spans="5:13" ht="12.75">
      <c r="E17" t="s">
        <v>98</v>
      </c>
      <c r="J17" s="15" t="s">
        <v>49</v>
      </c>
      <c r="K17" s="26" t="s">
        <v>81</v>
      </c>
      <c r="L17" s="21">
        <v>0</v>
      </c>
      <c r="M17" s="48">
        <f t="shared" si="0"/>
        <v>0</v>
      </c>
    </row>
    <row r="18" spans="5:13" ht="12.75">
      <c r="E18" t="s">
        <v>99</v>
      </c>
      <c r="J18" s="15" t="s">
        <v>51</v>
      </c>
      <c r="K18" s="26" t="s">
        <v>50</v>
      </c>
      <c r="L18" s="21">
        <v>2.25</v>
      </c>
      <c r="M18" s="48">
        <f t="shared" si="0"/>
        <v>371.665665</v>
      </c>
    </row>
    <row r="19" spans="1:13" ht="12.75">
      <c r="A19" t="s">
        <v>100</v>
      </c>
      <c r="J19" s="16" t="s">
        <v>80</v>
      </c>
      <c r="K19" s="18" t="s">
        <v>52</v>
      </c>
      <c r="L19" s="23">
        <v>0.5</v>
      </c>
      <c r="M19" s="48">
        <f t="shared" si="0"/>
        <v>82.59237</v>
      </c>
    </row>
    <row r="20" spans="1:13" ht="12.75">
      <c r="A20" t="s">
        <v>101</v>
      </c>
      <c r="J20" s="20"/>
      <c r="K20" s="27" t="s">
        <v>53</v>
      </c>
      <c r="L20" s="28">
        <f>SUM(L6:L19)</f>
        <v>10.190000000000001</v>
      </c>
      <c r="M20" s="34">
        <f>SUM(M6:M19)</f>
        <v>1683.2325006</v>
      </c>
    </row>
    <row r="21" spans="1:11" ht="12.75">
      <c r="A21" t="s">
        <v>126</v>
      </c>
      <c r="K21" s="1" t="s">
        <v>54</v>
      </c>
    </row>
    <row r="22" spans="1:13" ht="12.75">
      <c r="A22" t="s">
        <v>102</v>
      </c>
      <c r="J22" s="22" t="s">
        <v>31</v>
      </c>
      <c r="K22" s="14"/>
      <c r="L22" s="22" t="s">
        <v>34</v>
      </c>
      <c r="M22" s="22" t="s">
        <v>37</v>
      </c>
    </row>
    <row r="23" spans="1:13" ht="12.75">
      <c r="A23" t="s">
        <v>103</v>
      </c>
      <c r="J23" s="23" t="s">
        <v>32</v>
      </c>
      <c r="K23" s="23" t="s">
        <v>33</v>
      </c>
      <c r="L23" s="23" t="s">
        <v>55</v>
      </c>
      <c r="M23" s="23" t="s">
        <v>38</v>
      </c>
    </row>
    <row r="24" spans="1:13" ht="12.75">
      <c r="A24" t="s">
        <v>104</v>
      </c>
      <c r="J24" s="20">
        <v>1</v>
      </c>
      <c r="K24" s="20" t="s">
        <v>135</v>
      </c>
      <c r="L24" s="48">
        <v>1.62</v>
      </c>
      <c r="M24" s="33">
        <f aca="true" t="shared" si="1" ref="M24:M36">L24*126.87*1.302*1.15</f>
        <v>307.73917062000004</v>
      </c>
    </row>
    <row r="25" spans="1:13" ht="12.75">
      <c r="A25" t="s">
        <v>105</v>
      </c>
      <c r="J25" s="20">
        <v>2</v>
      </c>
      <c r="K25" s="20" t="s">
        <v>138</v>
      </c>
      <c r="L25" s="55">
        <f>0.14*7.1</f>
        <v>0.994</v>
      </c>
      <c r="M25" s="33">
        <f t="shared" si="1"/>
        <v>188.82267629400002</v>
      </c>
    </row>
    <row r="26" spans="1:13" ht="12.75">
      <c r="A26" t="s">
        <v>106</v>
      </c>
      <c r="J26" s="20">
        <v>3</v>
      </c>
      <c r="K26" s="20"/>
      <c r="L26" s="55"/>
      <c r="M26" s="33">
        <f t="shared" si="1"/>
        <v>0</v>
      </c>
    </row>
    <row r="27" spans="1:13" ht="12.75">
      <c r="A27" s="50" t="s">
        <v>107</v>
      </c>
      <c r="B27" s="50"/>
      <c r="C27" s="50"/>
      <c r="D27" s="50"/>
      <c r="E27" s="50"/>
      <c r="F27" s="50"/>
      <c r="G27" s="50"/>
      <c r="J27" s="20">
        <v>4</v>
      </c>
      <c r="K27" s="20"/>
      <c r="L27" s="55"/>
      <c r="M27" s="33">
        <f t="shared" si="1"/>
        <v>0</v>
      </c>
    </row>
    <row r="28" spans="1:13" ht="12.75">
      <c r="A28" t="s">
        <v>108</v>
      </c>
      <c r="B28" s="1"/>
      <c r="C28" s="1"/>
      <c r="D28" s="1"/>
      <c r="J28" s="20">
        <v>5</v>
      </c>
      <c r="K28" s="20"/>
      <c r="L28" s="23"/>
      <c r="M28" s="33">
        <f t="shared" si="1"/>
        <v>0</v>
      </c>
    </row>
    <row r="29" spans="1:13" ht="12.75">
      <c r="A29" t="s">
        <v>109</v>
      </c>
      <c r="B29" s="1"/>
      <c r="C29" s="8"/>
      <c r="D29" s="8"/>
      <c r="J29" s="20">
        <v>6</v>
      </c>
      <c r="K29" s="46"/>
      <c r="L29" s="23"/>
      <c r="M29" s="33">
        <f t="shared" si="1"/>
        <v>0</v>
      </c>
    </row>
    <row r="30" spans="10:13" ht="12.75">
      <c r="J30" s="20">
        <v>7</v>
      </c>
      <c r="K30" s="46"/>
      <c r="L30" s="23"/>
      <c r="M30" s="33">
        <f t="shared" si="1"/>
        <v>0</v>
      </c>
    </row>
    <row r="31" spans="2:13" ht="12.75">
      <c r="B31" t="s">
        <v>0</v>
      </c>
      <c r="J31" s="20">
        <v>8</v>
      </c>
      <c r="K31" s="46"/>
      <c r="L31" s="58"/>
      <c r="M31" s="33">
        <f t="shared" si="1"/>
        <v>0</v>
      </c>
    </row>
    <row r="32" spans="10:13" ht="12.75">
      <c r="J32" s="20">
        <v>9</v>
      </c>
      <c r="K32" s="46"/>
      <c r="L32" s="23"/>
      <c r="M32" s="33">
        <f t="shared" si="1"/>
        <v>0</v>
      </c>
    </row>
    <row r="33" spans="1:13" ht="12.75">
      <c r="A33" t="s">
        <v>1</v>
      </c>
      <c r="E33">
        <v>3475.1</v>
      </c>
      <c r="F33" t="s">
        <v>61</v>
      </c>
      <c r="J33" s="20">
        <v>10</v>
      </c>
      <c r="K33" s="47"/>
      <c r="L33" s="25"/>
      <c r="M33" s="33">
        <f t="shared" si="1"/>
        <v>0</v>
      </c>
    </row>
    <row r="34" spans="1:13" ht="12.75">
      <c r="A34" t="s">
        <v>2</v>
      </c>
      <c r="E34">
        <v>930.7</v>
      </c>
      <c r="F34" t="s">
        <v>61</v>
      </c>
      <c r="J34" s="20">
        <v>11</v>
      </c>
      <c r="K34" s="47"/>
      <c r="L34" s="25"/>
      <c r="M34" s="33">
        <f t="shared" si="1"/>
        <v>0</v>
      </c>
    </row>
    <row r="35" spans="1:13" ht="12.75">
      <c r="A35" t="s">
        <v>3</v>
      </c>
      <c r="J35" s="20">
        <v>12</v>
      </c>
      <c r="K35" s="20"/>
      <c r="L35" s="25"/>
      <c r="M35" s="33">
        <f t="shared" si="1"/>
        <v>0</v>
      </c>
    </row>
    <row r="36" spans="1:13" ht="12.75">
      <c r="A36" t="s">
        <v>4</v>
      </c>
      <c r="E36">
        <v>480.4</v>
      </c>
      <c r="F36" t="s">
        <v>61</v>
      </c>
      <c r="J36" s="20">
        <v>13</v>
      </c>
      <c r="K36" s="20"/>
      <c r="L36" s="25"/>
      <c r="M36" s="33">
        <f t="shared" si="1"/>
        <v>0</v>
      </c>
    </row>
    <row r="37" spans="10:13" ht="12.75">
      <c r="J37" s="20"/>
      <c r="K37" s="30" t="s">
        <v>53</v>
      </c>
      <c r="L37" s="28">
        <f>SUM(L24:L36)</f>
        <v>2.614</v>
      </c>
      <c r="M37" s="34">
        <f>SUM(M24:M36)</f>
        <v>496.56184691400006</v>
      </c>
    </row>
    <row r="38" spans="2:11" ht="12.75">
      <c r="B38" s="1" t="s">
        <v>5</v>
      </c>
      <c r="C38" s="1"/>
      <c r="K38" s="1" t="s">
        <v>57</v>
      </c>
    </row>
    <row r="39" spans="10:13" ht="12.75">
      <c r="J39" s="22" t="s">
        <v>31</v>
      </c>
      <c r="K39" s="22"/>
      <c r="L39" s="22" t="s">
        <v>58</v>
      </c>
      <c r="M39" s="22" t="s">
        <v>37</v>
      </c>
    </row>
    <row r="40" spans="1:13" ht="12.75">
      <c r="A40" s="2" t="s">
        <v>6</v>
      </c>
      <c r="F40" s="11">
        <v>54621.98</v>
      </c>
      <c r="J40" s="23" t="s">
        <v>32</v>
      </c>
      <c r="K40" s="23" t="s">
        <v>33</v>
      </c>
      <c r="L40" s="23"/>
      <c r="M40" s="23" t="s">
        <v>59</v>
      </c>
    </row>
    <row r="41" spans="1:13" ht="12.75">
      <c r="A41" t="s">
        <v>7</v>
      </c>
      <c r="F41" s="5">
        <v>48367.69</v>
      </c>
      <c r="J41" s="20">
        <v>1</v>
      </c>
      <c r="K41" s="46" t="s">
        <v>136</v>
      </c>
      <c r="L41" s="23" t="s">
        <v>137</v>
      </c>
      <c r="M41" s="55">
        <f>2*376.29</f>
        <v>752.58</v>
      </c>
    </row>
    <row r="42" spans="2:13" ht="12.75">
      <c r="B42" t="s">
        <v>8</v>
      </c>
      <c r="F42" s="9">
        <f>F41/F40</f>
        <v>0.8854986582324551</v>
      </c>
      <c r="J42" s="20">
        <v>2</v>
      </c>
      <c r="K42" s="46" t="s">
        <v>139</v>
      </c>
      <c r="L42" s="23" t="s">
        <v>140</v>
      </c>
      <c r="M42" s="55">
        <f>14*16</f>
        <v>224</v>
      </c>
    </row>
    <row r="43" spans="1:13" ht="12.75">
      <c r="A43" s="50" t="s">
        <v>125</v>
      </c>
      <c r="B43" s="50"/>
      <c r="C43" s="50"/>
      <c r="D43" s="50"/>
      <c r="E43" s="50"/>
      <c r="F43" s="54">
        <f>250+250+400</f>
        <v>900</v>
      </c>
      <c r="J43" s="20">
        <v>3</v>
      </c>
      <c r="K43" s="46"/>
      <c r="L43" s="23"/>
      <c r="M43" s="55"/>
    </row>
    <row r="44" spans="1:13" ht="12.75">
      <c r="A44" s="3" t="s">
        <v>9</v>
      </c>
      <c r="B44" s="3"/>
      <c r="C44" s="3"/>
      <c r="D44" s="3"/>
      <c r="E44" s="1"/>
      <c r="F44" s="8">
        <f>F41+F43</f>
        <v>49267.69</v>
      </c>
      <c r="J44" s="20">
        <v>4</v>
      </c>
      <c r="K44" s="46"/>
      <c r="L44" s="23"/>
      <c r="M44" s="55"/>
    </row>
    <row r="45" spans="10:13" ht="12.75">
      <c r="J45" s="20">
        <v>5</v>
      </c>
      <c r="K45" s="46"/>
      <c r="L45" s="23"/>
      <c r="M45" s="55"/>
    </row>
    <row r="46" spans="2:13" ht="12.75">
      <c r="B46" s="1" t="s">
        <v>10</v>
      </c>
      <c r="C46" s="1"/>
      <c r="J46" s="20">
        <v>6</v>
      </c>
      <c r="K46" s="46"/>
      <c r="L46" s="23"/>
      <c r="M46" s="25"/>
    </row>
    <row r="47" spans="10:13" ht="12.75">
      <c r="J47" s="20">
        <v>7</v>
      </c>
      <c r="K47" s="46"/>
      <c r="L47" s="23"/>
      <c r="M47" s="23"/>
    </row>
    <row r="48" spans="1:13" ht="12.75">
      <c r="A48" s="4" t="s">
        <v>11</v>
      </c>
      <c r="B48" s="4"/>
      <c r="C48" s="4"/>
      <c r="D48" s="4"/>
      <c r="E48" s="4"/>
      <c r="F48" s="4"/>
      <c r="J48" s="20">
        <v>8</v>
      </c>
      <c r="K48" s="46"/>
      <c r="L48" s="23"/>
      <c r="M48" s="23"/>
    </row>
    <row r="49" spans="1:13" ht="12.75">
      <c r="A49" t="s">
        <v>12</v>
      </c>
      <c r="F49" s="11">
        <f>5863*1.302</f>
        <v>7633.626</v>
      </c>
      <c r="J49" s="20">
        <v>9</v>
      </c>
      <c r="K49" s="46"/>
      <c r="L49" s="23"/>
      <c r="M49" s="23"/>
    </row>
    <row r="50" spans="1:13" ht="12.75">
      <c r="A50" s="6" t="s">
        <v>15</v>
      </c>
      <c r="F50" s="11">
        <f>2500*1.302</f>
        <v>3255</v>
      </c>
      <c r="J50" s="20">
        <v>10</v>
      </c>
      <c r="K50" s="46"/>
      <c r="L50" s="23"/>
      <c r="M50" s="23"/>
    </row>
    <row r="51" spans="1:13" ht="12.75">
      <c r="A51" s="61" t="s">
        <v>82</v>
      </c>
      <c r="B51" s="59"/>
      <c r="C51" s="59"/>
      <c r="D51" s="59"/>
      <c r="E51" s="62">
        <v>0</v>
      </c>
      <c r="F51" s="60">
        <f>E51*E33</f>
        <v>0</v>
      </c>
      <c r="J51" s="20">
        <v>11</v>
      </c>
      <c r="K51" s="47"/>
      <c r="L51" s="23"/>
      <c r="M51" s="23"/>
    </row>
    <row r="52" spans="1:13" ht="12.75">
      <c r="A52" s="4" t="s">
        <v>29</v>
      </c>
      <c r="F52" s="31">
        <f>F49+F50+F51</f>
        <v>10888.626</v>
      </c>
      <c r="J52" s="20">
        <v>12</v>
      </c>
      <c r="K52" s="47"/>
      <c r="L52" s="25"/>
      <c r="M52" s="25"/>
    </row>
    <row r="53" spans="1:13" ht="12.75">
      <c r="A53" s="4" t="s">
        <v>16</v>
      </c>
      <c r="J53" s="20">
        <v>13</v>
      </c>
      <c r="K53" s="47"/>
      <c r="L53" s="23"/>
      <c r="M53" s="23"/>
    </row>
    <row r="54" spans="1:13" ht="12.75">
      <c r="A54" t="s">
        <v>74</v>
      </c>
      <c r="D54" s="5">
        <v>0</v>
      </c>
      <c r="E54" t="s">
        <v>14</v>
      </c>
      <c r="F54" s="11">
        <f>E33*D54</f>
        <v>0</v>
      </c>
      <c r="J54" s="20">
        <v>14</v>
      </c>
      <c r="K54" s="47"/>
      <c r="L54" s="23"/>
      <c r="M54" s="23"/>
    </row>
    <row r="55" spans="1:13" ht="12.75">
      <c r="A55" t="s">
        <v>78</v>
      </c>
      <c r="B55">
        <v>930.7</v>
      </c>
      <c r="C55" t="s">
        <v>13</v>
      </c>
      <c r="D55" s="5">
        <v>0</v>
      </c>
      <c r="E55" t="s">
        <v>14</v>
      </c>
      <c r="F55" s="11">
        <f>B55*D55</f>
        <v>0</v>
      </c>
      <c r="J55" s="20">
        <v>15</v>
      </c>
      <c r="K55" s="47"/>
      <c r="L55" s="23"/>
      <c r="M55" s="23"/>
    </row>
    <row r="56" spans="1:13" ht="12.75">
      <c r="A56" s="4" t="s">
        <v>17</v>
      </c>
      <c r="B56" s="10"/>
      <c r="C56" s="10"/>
      <c r="F56" s="31">
        <f>SUM(F54:F55)</f>
        <v>0</v>
      </c>
      <c r="J56" s="20">
        <v>16</v>
      </c>
      <c r="K56" s="47"/>
      <c r="L56" s="23"/>
      <c r="M56" s="23"/>
    </row>
    <row r="57" spans="1:13" ht="12.75">
      <c r="A57" s="4" t="s">
        <v>62</v>
      </c>
      <c r="B57" s="4"/>
      <c r="J57" s="20">
        <v>17</v>
      </c>
      <c r="K57" s="47"/>
      <c r="L57" s="23"/>
      <c r="M57" s="23"/>
    </row>
    <row r="58" spans="1:13" ht="12.75">
      <c r="A58" t="s">
        <v>18</v>
      </c>
      <c r="C58" s="49">
        <v>240839</v>
      </c>
      <c r="D58">
        <v>229360</v>
      </c>
      <c r="E58">
        <v>3475.1</v>
      </c>
      <c r="F58" s="36">
        <f>C58/D58*E58</f>
        <v>3649.0216641960237</v>
      </c>
      <c r="J58" s="20">
        <v>18</v>
      </c>
      <c r="K58" s="47"/>
      <c r="L58" s="23"/>
      <c r="M58" s="23"/>
    </row>
    <row r="59" spans="1:13" ht="12.75">
      <c r="A59" t="s">
        <v>19</v>
      </c>
      <c r="F59" s="36">
        <f>M20</f>
        <v>1683.2325006</v>
      </c>
      <c r="J59" s="20">
        <v>19</v>
      </c>
      <c r="K59" s="47"/>
      <c r="L59" s="23"/>
      <c r="M59" s="23"/>
    </row>
    <row r="60" spans="1:13" ht="12.75">
      <c r="A60" t="s">
        <v>20</v>
      </c>
      <c r="F60" s="11">
        <f>M37</f>
        <v>496.56184691400006</v>
      </c>
      <c r="J60" s="20">
        <v>20</v>
      </c>
      <c r="K60" s="47"/>
      <c r="L60" s="23"/>
      <c r="M60" s="23"/>
    </row>
    <row r="61" spans="1:13" ht="12.75">
      <c r="A61" t="s">
        <v>21</v>
      </c>
      <c r="F61" s="5">
        <f>0*600*1.302</f>
        <v>0</v>
      </c>
      <c r="J61" s="20">
        <v>21</v>
      </c>
      <c r="K61" s="47"/>
      <c r="L61" s="23"/>
      <c r="M61" s="23"/>
    </row>
    <row r="62" spans="1:13" ht="12.75">
      <c r="A62" t="s">
        <v>22</v>
      </c>
      <c r="F62" s="11">
        <f>M67</f>
        <v>976.58</v>
      </c>
      <c r="J62" s="20">
        <v>22</v>
      </c>
      <c r="K62" s="47"/>
      <c r="L62" s="23"/>
      <c r="M62" s="23"/>
    </row>
    <row r="63" spans="1:13" ht="12.75">
      <c r="A63" t="s">
        <v>23</v>
      </c>
      <c r="F63" s="5"/>
      <c r="J63" s="20">
        <v>23</v>
      </c>
      <c r="K63" s="47"/>
      <c r="L63" s="23"/>
      <c r="M63" s="23"/>
    </row>
    <row r="64" spans="1:13" ht="12.75">
      <c r="A64" t="s">
        <v>24</v>
      </c>
      <c r="F64" s="5"/>
      <c r="J64" s="16">
        <v>24</v>
      </c>
      <c r="K64" s="46"/>
      <c r="L64" s="23"/>
      <c r="M64" s="23"/>
    </row>
    <row r="65" spans="2:13" ht="12.75">
      <c r="B65">
        <v>3475.1</v>
      </c>
      <c r="C65" t="s">
        <v>13</v>
      </c>
      <c r="D65" s="11">
        <v>0.17</v>
      </c>
      <c r="E65" t="s">
        <v>14</v>
      </c>
      <c r="F65" s="11">
        <f>B65*D65</f>
        <v>590.767</v>
      </c>
      <c r="J65" s="16">
        <v>25</v>
      </c>
      <c r="K65" s="46"/>
      <c r="L65" s="23"/>
      <c r="M65" s="23"/>
    </row>
    <row r="66" spans="1:13" ht="12.75">
      <c r="A66" s="59" t="s">
        <v>130</v>
      </c>
      <c r="B66" s="59"/>
      <c r="C66" s="59"/>
      <c r="D66" s="60"/>
      <c r="E66" s="59"/>
      <c r="F66" s="60">
        <v>0</v>
      </c>
      <c r="J66" s="16">
        <v>26</v>
      </c>
      <c r="K66" s="46"/>
      <c r="L66" s="23"/>
      <c r="M66" s="23"/>
    </row>
    <row r="67" spans="1:13" ht="12.75">
      <c r="A67" s="59" t="s">
        <v>83</v>
      </c>
      <c r="B67" s="59"/>
      <c r="C67" s="59"/>
      <c r="D67" s="60">
        <v>0</v>
      </c>
      <c r="E67" s="59"/>
      <c r="F67" s="60">
        <f>D67*E33</f>
        <v>0</v>
      </c>
      <c r="J67" s="16"/>
      <c r="K67" s="16"/>
      <c r="L67" s="35" t="s">
        <v>60</v>
      </c>
      <c r="M67" s="43">
        <f>SUM(M41:M66)</f>
        <v>976.58</v>
      </c>
    </row>
    <row r="68" spans="1:6" ht="12.75">
      <c r="A68" s="4" t="s">
        <v>65</v>
      </c>
      <c r="B68" s="10"/>
      <c r="C68" s="10"/>
      <c r="F68" s="31">
        <f>SUM(F58:F67)</f>
        <v>7396.163011710024</v>
      </c>
    </row>
    <row r="69" spans="1:11" ht="12.75">
      <c r="A69" s="4" t="s">
        <v>63</v>
      </c>
      <c r="F69" s="5"/>
      <c r="K69" s="53"/>
    </row>
    <row r="70" spans="1:11" ht="12.75">
      <c r="A70" t="s">
        <v>25</v>
      </c>
      <c r="B70">
        <v>3475.1</v>
      </c>
      <c r="C70" t="s">
        <v>61</v>
      </c>
      <c r="D70" s="5">
        <v>0.23</v>
      </c>
      <c r="E70" t="s">
        <v>14</v>
      </c>
      <c r="F70" s="11">
        <f>B70*D70</f>
        <v>799.273</v>
      </c>
      <c r="K70" s="53"/>
    </row>
    <row r="71" ht="12.75">
      <c r="A71" t="s">
        <v>26</v>
      </c>
    </row>
    <row r="72" spans="1:11" ht="12.75">
      <c r="A72" s="7" t="s">
        <v>73</v>
      </c>
      <c r="K72" s="53"/>
    </row>
    <row r="73" spans="2:11" ht="12.75">
      <c r="B73">
        <v>3475.1</v>
      </c>
      <c r="C73" t="s">
        <v>13</v>
      </c>
      <c r="D73" s="11">
        <v>1.03</v>
      </c>
      <c r="E73" t="s">
        <v>14</v>
      </c>
      <c r="F73" s="11">
        <f>B73*D73</f>
        <v>3579.353</v>
      </c>
      <c r="K73" s="53"/>
    </row>
    <row r="74" spans="1:6" ht="12.75">
      <c r="A74" s="10" t="s">
        <v>66</v>
      </c>
      <c r="F74" s="31">
        <f>F70+F73</f>
        <v>4378.626</v>
      </c>
    </row>
    <row r="75" ht="12.75">
      <c r="A75" s="4" t="s">
        <v>64</v>
      </c>
    </row>
    <row r="76" spans="1:6" ht="12.75">
      <c r="A76" s="7" t="s">
        <v>27</v>
      </c>
      <c r="B76" s="7"/>
      <c r="C76" s="7"/>
      <c r="D76" s="7"/>
      <c r="E76" s="7"/>
      <c r="F76" s="7"/>
    </row>
    <row r="77" spans="2:6" ht="12.75">
      <c r="B77">
        <v>3475.1</v>
      </c>
      <c r="C77" t="s">
        <v>13</v>
      </c>
      <c r="D77" s="11">
        <v>2</v>
      </c>
      <c r="E77" t="s">
        <v>14</v>
      </c>
      <c r="F77" s="11">
        <f>B77*D77</f>
        <v>6950.2</v>
      </c>
    </row>
    <row r="78" spans="1:6" ht="12.75">
      <c r="A78" s="4" t="s">
        <v>67</v>
      </c>
      <c r="F78" s="31">
        <f>SUM(F77)</f>
        <v>6950.2</v>
      </c>
    </row>
    <row r="79" spans="1:6" ht="12.75">
      <c r="A79" s="63" t="s">
        <v>77</v>
      </c>
      <c r="B79" s="59"/>
      <c r="C79" s="59"/>
      <c r="D79" s="62">
        <v>0</v>
      </c>
      <c r="E79" s="59"/>
      <c r="F79" s="64">
        <f>D79*E33</f>
        <v>0</v>
      </c>
    </row>
    <row r="80" spans="1:6" ht="12.75">
      <c r="A80" s="1" t="s">
        <v>28</v>
      </c>
      <c r="B80" s="1"/>
      <c r="F80" s="31">
        <f>F52+F56+F68+F74+F78+F79</f>
        <v>29613.615011710026</v>
      </c>
    </row>
    <row r="81" spans="1:9" ht="12.75">
      <c r="A81" s="1" t="s">
        <v>75</v>
      </c>
      <c r="B81" s="37"/>
      <c r="C81" s="37">
        <v>0.058</v>
      </c>
      <c r="D81" s="1"/>
      <c r="E81" s="1"/>
      <c r="F81" s="31">
        <f>F80*5.8%</f>
        <v>1717.5896706791814</v>
      </c>
      <c r="I81" s="7"/>
    </row>
    <row r="82" spans="1:9" ht="12.75">
      <c r="A82" s="1"/>
      <c r="B82" s="37" t="s">
        <v>127</v>
      </c>
      <c r="C82" s="37"/>
      <c r="D82" s="1"/>
      <c r="E82" s="56"/>
      <c r="F82" s="57">
        <v>2856.6</v>
      </c>
      <c r="I82" s="7"/>
    </row>
    <row r="83" spans="1:9" ht="12.75">
      <c r="A83" s="1"/>
      <c r="B83" s="37" t="s">
        <v>128</v>
      </c>
      <c r="C83" s="37"/>
      <c r="D83" s="1"/>
      <c r="E83" s="56"/>
      <c r="F83" s="57">
        <v>560.39</v>
      </c>
      <c r="I83" s="7"/>
    </row>
    <row r="84" spans="1:9" ht="12.75">
      <c r="A84" s="1"/>
      <c r="B84" s="37" t="s">
        <v>129</v>
      </c>
      <c r="C84" s="37"/>
      <c r="D84" s="1"/>
      <c r="E84" s="56"/>
      <c r="F84" s="57">
        <v>2520.58</v>
      </c>
      <c r="I84" s="7"/>
    </row>
    <row r="85" spans="1:6" ht="13.5">
      <c r="A85" s="12" t="s">
        <v>30</v>
      </c>
      <c r="B85" s="12"/>
      <c r="C85" s="12"/>
      <c r="D85" s="12"/>
      <c r="E85" s="12"/>
      <c r="F85" s="32">
        <f>F80+F81+F82+F83+F84</f>
        <v>37268.77468238921</v>
      </c>
    </row>
    <row r="86" spans="2:6" ht="12.75">
      <c r="B86" s="38" t="s">
        <v>69</v>
      </c>
      <c r="C86" s="39" t="s">
        <v>70</v>
      </c>
      <c r="D86" s="22" t="s">
        <v>71</v>
      </c>
      <c r="E86" s="22" t="s">
        <v>72</v>
      </c>
      <c r="F86" s="42" t="s">
        <v>134</v>
      </c>
    </row>
    <row r="87" spans="1:6" ht="12.75">
      <c r="A87" s="13"/>
      <c r="B87" s="40">
        <v>43831</v>
      </c>
      <c r="C87" s="41">
        <v>-599107</v>
      </c>
      <c r="D87" s="44">
        <f>F44</f>
        <v>49267.69</v>
      </c>
      <c r="E87" s="44">
        <f>F85</f>
        <v>37268.77468238921</v>
      </c>
      <c r="F87" s="45">
        <f>C87+D87-E87</f>
        <v>-587108.0846823893</v>
      </c>
    </row>
    <row r="89" spans="1:6" ht="13.5" thickBot="1">
      <c r="A89" t="s">
        <v>110</v>
      </c>
      <c r="C89" s="51">
        <v>43831</v>
      </c>
      <c r="D89" s="8" t="s">
        <v>111</v>
      </c>
      <c r="E89" s="51">
        <v>43861</v>
      </c>
      <c r="F89" t="s">
        <v>112</v>
      </c>
    </row>
    <row r="90" spans="1:7" ht="13.5" thickBot="1">
      <c r="A90" t="s">
        <v>113</v>
      </c>
      <c r="F90" s="52">
        <f>E87</f>
        <v>37268.77468238921</v>
      </c>
      <c r="G90" t="s">
        <v>14</v>
      </c>
    </row>
    <row r="91" ht="12.75">
      <c r="A91" t="s">
        <v>114</v>
      </c>
    </row>
    <row r="92" ht="12.75">
      <c r="A92" t="s">
        <v>115</v>
      </c>
    </row>
    <row r="93" ht="12.75">
      <c r="A93" t="s">
        <v>116</v>
      </c>
    </row>
    <row r="94" ht="12.75">
      <c r="A94" t="s">
        <v>117</v>
      </c>
    </row>
    <row r="95" ht="12.75">
      <c r="A95" t="s">
        <v>118</v>
      </c>
    </row>
    <row r="96" ht="12.75">
      <c r="A96" t="s">
        <v>119</v>
      </c>
    </row>
    <row r="97" ht="12.75">
      <c r="A97" t="s">
        <v>120</v>
      </c>
    </row>
    <row r="99" ht="12.75">
      <c r="B99" t="s">
        <v>121</v>
      </c>
    </row>
    <row r="101" ht="12.75">
      <c r="A101" t="s">
        <v>122</v>
      </c>
    </row>
    <row r="104" ht="12.75">
      <c r="A104" t="s">
        <v>123</v>
      </c>
    </row>
    <row r="107" ht="12.75">
      <c r="A107" t="s">
        <v>124</v>
      </c>
    </row>
    <row r="108" spans="7:8" ht="12.75">
      <c r="G108" s="7"/>
      <c r="H108" s="7"/>
    </row>
  </sheetData>
  <sheetProtection/>
  <printOptions/>
  <pageMargins left="0.7874015748031497" right="0.3937007874015748" top="0.1968503937007874" bottom="0.196850393700787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УК Лайт-Сити</cp:lastModifiedBy>
  <cp:lastPrinted>2017-08-21T12:47:36Z</cp:lastPrinted>
  <dcterms:created xsi:type="dcterms:W3CDTF">2008-08-18T07:30:19Z</dcterms:created>
  <dcterms:modified xsi:type="dcterms:W3CDTF">2020-03-24T09:01:11Z</dcterms:modified>
  <cp:category/>
  <cp:version/>
  <cp:contentType/>
  <cp:contentStatus/>
</cp:coreProperties>
</file>