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<sst xmlns="http://schemas.openxmlformats.org/spreadsheetml/2006/main" count="186" uniqueCount="156">
  <si>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</si>
  <si>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</si>
  <si>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</si>
  <si>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</si>
  <si>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</si>
  <si>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</si>
  <si>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</si>
  <si>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</si>
  <si>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</si>
  <si>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</si>
  <si>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</si>
  <si>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</si>
  <si>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</si>
  <si>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</si>
  <si>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</si>
  <si>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</si>
  <si>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</si>
  <si>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</si>
  <si>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</si>
  <si>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</si>
  <si>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</si>
  <si>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</si>
  <si>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</si>
  <si>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</si>
  <si>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</si>
  <si>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</si>
  <si>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</si>
  <si>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</si>
  <si>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</si>
  <si>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</si>
  <si>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</si>
  <si>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</si>
  <si>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</si>
  <si>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</si>
  <si>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</si>
  <si>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</si>
  <si>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</si>
  <si>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</si>
  <si>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</si>
  <si>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</si>
  <si>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</si>
  <si>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</si>
  <si>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</si>
  <si>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</si>
  <si>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</si>
  <si>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</si>
  <si>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</si>
  <si>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</si>
  <si>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</si>
  <si>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</si>
  <si>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</si>
  <si>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</si>
  <si>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</si>
  <si>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</si>
  <si>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</si>
  <si>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</si>
  <si>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</si>
  <si>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</si>
  <si>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</si>
  <si>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</si>
  <si>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</si>
  <si>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</si>
  <si>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</si>
  <si>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</si>
  <si>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</si>
  <si>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</si>
  <si>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</si>
  <si>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</si>
  <si>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</si>
  <si>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</si>
  <si>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</si>
  <si>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</si>
  <si>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</si>
  <si>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</si>
  <si>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</si>
  <si>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</si>
  <si>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</si>
  <si>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</si>
  <si>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</si>
  <si>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</si>
  <si>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</si>
  <si>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</si>
  <si>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</si>
  <si>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</si>
  <si>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</si>
  <si>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</si>
  <si>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</si>
  <si>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</si>
  <si>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</si>
  <si>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</si>
  <si>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</si>
  <si>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</si>
  <si>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</si>
  <si>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</si>
  <si>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</si>
  <si>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</si>
  <si>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</si>
  <si>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</si>
  <si>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</si>
  <si>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</si>
  <si>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</si>
  <si>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</si>
  <si>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</si>
  <si>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</si>
  <si>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</si>
  <si>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</si>
  <si>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</si>
  <si>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</si>
  <si>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</si>
  <si>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</si>
  <si>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</si>
  <si>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</si>
  <si>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</si>
  <si>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</si>
  <si>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</si>
  <si>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</si>
  <si>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</si>
  <si>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</si>
  <si>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</si>
  <si>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</si>
  <si>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</si>
  <si>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</si>
  <si>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</si>
  <si>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</si>
  <si>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</si>
  <si>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</si>
  <si>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</si>
  <si>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</si>
  <si>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</si>
  <si>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</si>
  <si>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</si>
  <si>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</si>
  <si>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ост.на 01.08</t>
  </si>
  <si>
    <t>июля</t>
  </si>
  <si>
    <t>за   июль  2020 г.</t>
  </si>
  <si>
    <t>смена труб д 100 (1мп)</t>
  </si>
  <si>
    <t>труба д 100 пвх</t>
  </si>
  <si>
    <t>1мп</t>
  </si>
  <si>
    <t>манжета 110</t>
  </si>
  <si>
    <t>1шт</t>
  </si>
  <si>
    <t>компенсатор 110</t>
  </si>
  <si>
    <t>муфта 110</t>
  </si>
  <si>
    <t>трапер 110</t>
  </si>
  <si>
    <t>диск</t>
  </si>
  <si>
    <t>смена вентиля д 15 (2шт)</t>
  </si>
  <si>
    <t>смена труб д 20 п.пр. (3мп) подвал</t>
  </si>
  <si>
    <t>вентиль д 15</t>
  </si>
  <si>
    <t>2 шт</t>
  </si>
  <si>
    <t>труба д 20 п.пр.</t>
  </si>
  <si>
    <t>3мп</t>
  </si>
  <si>
    <t>тройник 20х20</t>
  </si>
  <si>
    <t>муфта нер.</t>
  </si>
  <si>
    <t>американка</t>
  </si>
  <si>
    <t>смена ламп (8шт) п-д 2</t>
  </si>
  <si>
    <t>лампа</t>
  </si>
  <si>
    <t>8шт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</si>
</sst>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22">
      <selection activeCell="M55" sqref="M5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84</v>
      </c>
      <c r="D2" s="8">
        <v>7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725.74198704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2606.8318500000005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22.21</v>
      </c>
      <c r="M20" s="33">
        <f>SUM(M6:M19)</f>
        <v>4631.818831080001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v>1.46</v>
      </c>
      <c r="M24" s="49">
        <f>L24*160.174*1.302*1.15</f>
        <v>350.149654092</v>
      </c>
    </row>
    <row r="25" spans="1:13" ht="12.75">
      <c r="A25" t="s">
        <v>105</v>
      </c>
      <c r="J25" s="20">
        <v>2</v>
      </c>
      <c r="K25" s="52" t="s">
        <v>144</v>
      </c>
      <c r="L25" s="44">
        <f>0.81*2</f>
        <v>1.62</v>
      </c>
      <c r="M25" s="49">
        <f aca="true" t="shared" si="1" ref="M25:M38">L25*160.174*1.302*1.15</f>
        <v>388.522218924</v>
      </c>
    </row>
    <row r="26" spans="1:13" ht="12.75">
      <c r="A26" t="s">
        <v>106</v>
      </c>
      <c r="J26" s="20">
        <v>3</v>
      </c>
      <c r="K26" s="52" t="s">
        <v>145</v>
      </c>
      <c r="L26" s="56">
        <f>0.03*224.9</f>
        <v>6.747</v>
      </c>
      <c r="M26" s="49">
        <f t="shared" si="1"/>
        <v>1618.1230932593999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 t="s">
        <v>153</v>
      </c>
      <c r="L27" s="50">
        <f>8*0.07</f>
        <v>0.56</v>
      </c>
      <c r="M27" s="49">
        <f t="shared" si="1"/>
        <v>134.30397691200002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10.387</v>
      </c>
      <c r="M39" s="33">
        <f>SUM(M24:M38)</f>
        <v>2491.0989431874</v>
      </c>
    </row>
    <row r="40" spans="1:11" ht="12.75">
      <c r="A40" s="2" t="s">
        <v>6</v>
      </c>
      <c r="F40" s="11">
        <f>44654.33+51.8</f>
        <v>44706.130000000005</v>
      </c>
      <c r="K40" s="1" t="s">
        <v>62</v>
      </c>
    </row>
    <row r="41" spans="1:13" ht="12.75">
      <c r="A41" t="s">
        <v>7</v>
      </c>
      <c r="F41" s="5">
        <v>39886.1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0.8921841367168215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1">
        <v>206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40786.1</v>
      </c>
      <c r="J44" s="20">
        <v>2</v>
      </c>
      <c r="K44" s="20" t="s">
        <v>138</v>
      </c>
      <c r="L44" s="25" t="s">
        <v>139</v>
      </c>
      <c r="M44" s="25">
        <v>43</v>
      </c>
    </row>
    <row r="45" spans="10:13" ht="12.75">
      <c r="J45" s="20">
        <v>3</v>
      </c>
      <c r="K45" s="20" t="s">
        <v>140</v>
      </c>
      <c r="L45" s="25" t="s">
        <v>139</v>
      </c>
      <c r="M45" s="44">
        <v>105</v>
      </c>
    </row>
    <row r="46" spans="2:13" ht="12.75">
      <c r="B46" s="1" t="s">
        <v>10</v>
      </c>
      <c r="C46" s="1"/>
      <c r="J46" s="20">
        <v>4</v>
      </c>
      <c r="K46" s="20" t="s">
        <v>141</v>
      </c>
      <c r="L46" s="25" t="s">
        <v>139</v>
      </c>
      <c r="M46" s="25">
        <v>71</v>
      </c>
    </row>
    <row r="47" spans="10:13" ht="12.75">
      <c r="J47" s="20">
        <v>5</v>
      </c>
      <c r="K47" s="20" t="s">
        <v>142</v>
      </c>
      <c r="L47" s="25" t="s">
        <v>139</v>
      </c>
      <c r="M47" s="44">
        <v>117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143</v>
      </c>
      <c r="L48" s="25" t="s">
        <v>139</v>
      </c>
      <c r="M48" s="25">
        <v>40.67</v>
      </c>
    </row>
    <row r="49" spans="1:13" ht="12.75">
      <c r="A49" t="s">
        <v>12</v>
      </c>
      <c r="F49" s="11">
        <f>6580.52*1.302</f>
        <v>8567.83704</v>
      </c>
      <c r="J49" s="20">
        <v>7</v>
      </c>
      <c r="K49" s="20" t="s">
        <v>146</v>
      </c>
      <c r="L49" s="25" t="s">
        <v>147</v>
      </c>
      <c r="M49" s="25">
        <f>2*283</f>
        <v>566</v>
      </c>
    </row>
    <row r="50" spans="1:13" ht="12.75">
      <c r="A50" s="6" t="s">
        <v>15</v>
      </c>
      <c r="F50" s="11">
        <f>1664*1.302</f>
        <v>2166.5280000000002</v>
      </c>
      <c r="J50" s="20">
        <v>8</v>
      </c>
      <c r="K50" s="20" t="s">
        <v>148</v>
      </c>
      <c r="L50" s="25" t="s">
        <v>149</v>
      </c>
      <c r="M50" s="25">
        <f>3*73.35</f>
        <v>220.04999999999998</v>
      </c>
    </row>
    <row r="51" spans="1:13" ht="12.75">
      <c r="A51" s="61" t="s">
        <v>82</v>
      </c>
      <c r="B51" s="57"/>
      <c r="C51" s="57"/>
      <c r="D51" s="57"/>
      <c r="E51" s="62">
        <v>0</v>
      </c>
      <c r="F51" s="58">
        <f>E51*E33</f>
        <v>0</v>
      </c>
      <c r="J51" s="20">
        <v>9</v>
      </c>
      <c r="K51" s="20" t="s">
        <v>150</v>
      </c>
      <c r="L51" s="25" t="s">
        <v>139</v>
      </c>
      <c r="M51" s="25">
        <v>6</v>
      </c>
    </row>
    <row r="52" spans="1:13" ht="12.75">
      <c r="A52" s="4" t="s">
        <v>34</v>
      </c>
      <c r="F52" s="32">
        <f>F49+F50+F51</f>
        <v>10734.36504</v>
      </c>
      <c r="J52" s="20">
        <v>10</v>
      </c>
      <c r="K52" s="20" t="s">
        <v>151</v>
      </c>
      <c r="L52" s="25" t="s">
        <v>139</v>
      </c>
      <c r="M52" s="25">
        <v>51</v>
      </c>
    </row>
    <row r="53" spans="1:13" ht="12.75">
      <c r="A53" s="4" t="s">
        <v>16</v>
      </c>
      <c r="J53" s="20">
        <v>11</v>
      </c>
      <c r="K53" s="20" t="s">
        <v>152</v>
      </c>
      <c r="L53" s="25" t="s">
        <v>139</v>
      </c>
      <c r="M53" s="25">
        <v>103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154</v>
      </c>
      <c r="L54" s="25" t="s">
        <v>155</v>
      </c>
      <c r="M54" s="25">
        <f>8*17.4</f>
        <v>139.2</v>
      </c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65</v>
      </c>
      <c r="M57" s="28">
        <f>SUM(M43:M56)</f>
        <v>1667.92</v>
      </c>
    </row>
    <row r="58" spans="1:6" ht="12.75">
      <c r="A58" t="s">
        <v>19</v>
      </c>
      <c r="C58" s="45">
        <v>304687</v>
      </c>
      <c r="D58">
        <v>224780.8</v>
      </c>
      <c r="E58">
        <v>3122.1</v>
      </c>
      <c r="F58" s="34">
        <f>C58/D58*E58</f>
        <v>4231.959681164939</v>
      </c>
    </row>
    <row r="59" spans="1:6" ht="12.75">
      <c r="A59" t="s">
        <v>20</v>
      </c>
      <c r="F59" s="34">
        <f>M20</f>
        <v>4631.818831080001</v>
      </c>
    </row>
    <row r="60" spans="1:6" ht="12.75">
      <c r="A60" t="s">
        <v>21</v>
      </c>
      <c r="F60" s="11">
        <f>M39</f>
        <v>2491.0989431874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M57</f>
        <v>1667.92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7"/>
      <c r="B65" s="57">
        <v>3122.1</v>
      </c>
      <c r="C65" s="57" t="s">
        <v>13</v>
      </c>
      <c r="D65" s="58">
        <v>0.26</v>
      </c>
      <c r="E65" s="57" t="s">
        <v>14</v>
      </c>
      <c r="F65" s="58">
        <f>B65*D65</f>
        <v>811.746</v>
      </c>
    </row>
    <row r="66" spans="1:14" s="45" customFormat="1" ht="12.75">
      <c r="A66" s="57" t="s">
        <v>130</v>
      </c>
      <c r="B66" s="59"/>
      <c r="C66" s="59"/>
      <c r="D66" s="60"/>
      <c r="E66" s="59"/>
      <c r="F66" s="60">
        <v>0</v>
      </c>
      <c r="J66"/>
      <c r="K66"/>
      <c r="L66"/>
      <c r="M66"/>
      <c r="N66"/>
    </row>
    <row r="67" spans="1:6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15396.943455432338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1.14</v>
      </c>
      <c r="E73" t="s">
        <v>14</v>
      </c>
      <c r="F73" s="11">
        <f>B73*D73</f>
        <v>3559.1939999999995</v>
      </c>
    </row>
    <row r="74" spans="1:6" ht="12.75">
      <c r="A74" s="4" t="s">
        <v>29</v>
      </c>
      <c r="F74" s="32">
        <f>F70+F73</f>
        <v>4308.498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2.1</v>
      </c>
      <c r="E77" t="s">
        <v>14</v>
      </c>
      <c r="F77" s="11">
        <f>B77*D77</f>
        <v>6556.41</v>
      </c>
    </row>
    <row r="78" spans="1:6" ht="12.75">
      <c r="A78" s="4" t="s">
        <v>32</v>
      </c>
      <c r="F78" s="32">
        <f>SUM(F77)</f>
        <v>6556.41</v>
      </c>
    </row>
    <row r="79" spans="1:6" ht="12.75">
      <c r="A79" s="63" t="s">
        <v>76</v>
      </c>
      <c r="B79" s="57"/>
      <c r="C79" s="57"/>
      <c r="D79" s="62">
        <v>0</v>
      </c>
      <c r="E79" s="57"/>
      <c r="F79" s="64">
        <f>D79*E33</f>
        <v>0</v>
      </c>
    </row>
    <row r="80" spans="1:6" ht="12.75">
      <c r="A80" s="1" t="s">
        <v>33</v>
      </c>
      <c r="B80" s="1"/>
      <c r="F80" s="32">
        <f>F52+F56+F68+F74+F78+F79</f>
        <v>36996.21649543234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2145.7805567350756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526.03+116.81</f>
        <v>642.8399999999999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41964.107052167405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132</v>
      </c>
    </row>
    <row r="87" spans="1:6" ht="12.75">
      <c r="A87" s="13"/>
      <c r="B87" s="38">
        <v>44013</v>
      </c>
      <c r="C87" s="39">
        <v>-50693</v>
      </c>
      <c r="D87" s="42">
        <f>F44</f>
        <v>40786.1</v>
      </c>
      <c r="E87" s="42">
        <f>F85</f>
        <v>41964.107052167405</v>
      </c>
      <c r="F87" s="43">
        <f>C87+D87-E87</f>
        <v>-51871.007052167406</v>
      </c>
    </row>
    <row r="89" spans="1:6" ht="12.75">
      <c r="A89" t="s">
        <v>110</v>
      </c>
      <c r="C89" s="47">
        <v>44013</v>
      </c>
      <c r="D89" s="8" t="s">
        <v>111</v>
      </c>
      <c r="E89" s="47">
        <v>44043</v>
      </c>
      <c r="F89" t="s">
        <v>112</v>
      </c>
    </row>
    <row r="90" spans="1:7" ht="12.75">
      <c r="A90" t="s">
        <v>113</v>
      </c>
      <c r="F90" s="48">
        <f>E87</f>
        <v>41964.107052167405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2019-11-28T07:58:08Z</cp:lastPrinted>
  <dcterms:created xsi:type="dcterms:W3CDTF">2008-08-18T07:30:19Z</dcterms:created>
  <dcterms:modified xsi:type="dcterms:W3CDTF">2020-10-31T12:52:28Z</dcterms:modified>
  <cp:category/>
  <cp:version/>
  <cp:contentType/>
  <cp:contentStatus/>
</cp:coreProperties>
</file>