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<sst xmlns="http://schemas.openxmlformats.org/spreadsheetml/2006/main" count="175" uniqueCount="150">
  <si>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</si>
  <si>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</si>
  <si>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</si>
  <si>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</si>
  <si>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</si>
  <si>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</si>
  <si>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</si>
  <si>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</si>
  <si>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</si>
  <si>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</si>
  <si>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</si>
  <si>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</si>
  <si>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</si>
  <si>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</si>
  <si>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</si>
  <si>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</si>
  <si>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</si>
  <si>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</si>
  <si>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</si>
  <si>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</si>
  <si>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</si>
  <si>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</si>
  <si>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</si>
  <si>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</si>
  <si>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</si>
  <si>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</si>
  <si>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</si>
  <si>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</si>
  <si>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</si>
  <si>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</si>
  <si>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</si>
  <si>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</si>
  <si>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</si>
  <si>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</si>
  <si>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</si>
  <si>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</si>
  <si>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</si>
  <si>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</si>
  <si>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</si>
  <si>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</si>
  <si>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</si>
  <si>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</si>
  <si>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</si>
  <si>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</si>
  <si>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</si>
  <si>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</si>
  <si>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</si>
  <si>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</si>
  <si>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</si>
  <si>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</si>
  <si>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</si>
  <si>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</si>
  <si>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</si>
  <si>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</si>
  <si>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</si>
  <si>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</si>
  <si>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</si>
  <si>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</si>
  <si>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</si>
  <si>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</si>
  <si>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</si>
  <si>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</si>
  <si>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</si>
  <si>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</si>
  <si>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</si>
  <si>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</si>
  <si>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</si>
  <si>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</si>
  <si>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</si>
  <si>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</si>
  <si>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</si>
  <si>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</si>
  <si>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</si>
  <si>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</si>
  <si>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</si>
  <si>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</si>
  <si>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</si>
  <si>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</si>
  <si>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</si>
  <si>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</si>
  <si>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</si>
  <si>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</si>
  <si>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</si>
  <si>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</si>
  <si>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</si>
  <si>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</si>
  <si>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</si>
  <si>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</si>
  <si>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</si>
  <si>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</si>
  <si>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</si>
  <si>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</si>
  <si>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</si>
  <si>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</si>
  <si>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</si>
  <si>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</si>
  <si>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</si>
  <si>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</si>
  <si>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</si>
  <si>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</si>
  <si>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</si>
  <si>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</si>
  <si>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</si>
  <si>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</si>
  <si>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</si>
  <si>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</si>
  <si>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</si>
  <si>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</si>
  <si>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</si>
  <si>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</si>
  <si>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</si>
  <si>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</si>
  <si>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</si>
  <si>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</si>
  <si>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</si>
  <si>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</si>
  <si>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</si>
  <si>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</si>
  <si>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</si>
  <si>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</si>
  <si>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</si>
  <si>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</si>
  <si>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</si>
  <si>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</si>
  <si>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</si>
  <si>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</si>
  <si>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</si>
  <si>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</si>
  <si>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</si>
  <si>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</si>
  <si>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</si>
  <si>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</si>
  <si>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</si>
  <si>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марта</t>
  </si>
  <si>
    <t>за   март  2019 г.</t>
  </si>
  <si>
    <t>ост.на 01.04</t>
  </si>
  <si>
    <t>ремонт шиферной кровли (договор) кв.16,31,32,45,46</t>
  </si>
  <si>
    <t>шифер</t>
  </si>
  <si>
    <t>40 л</t>
  </si>
  <si>
    <t>40 л.</t>
  </si>
  <si>
    <t>оцинк. Железо</t>
  </si>
  <si>
    <t>саморезы</t>
  </si>
  <si>
    <t>100шт</t>
  </si>
  <si>
    <t>гвозди шиф.</t>
  </si>
  <si>
    <t>5кг</t>
  </si>
  <si>
    <t>мастика</t>
  </si>
  <si>
    <t>12кг</t>
  </si>
  <si>
    <t>смена ламп (6шт) п-д3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</si>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</sst>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829.2273948000001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f>40230*1.3</f>
        <v>52299</v>
      </c>
    </row>
    <row r="25" spans="1:13" ht="12.75">
      <c r="A25" t="s">
        <v>106</v>
      </c>
      <c r="J25" s="20">
        <v>2</v>
      </c>
      <c r="K25" s="20" t="s">
        <v>136</v>
      </c>
      <c r="L25" s="46"/>
      <c r="M25" s="32">
        <f>36207*1.3</f>
        <v>47069.1</v>
      </c>
    </row>
    <row r="26" spans="1:13" ht="12.75">
      <c r="A26" t="s">
        <v>107</v>
      </c>
      <c r="J26" s="20">
        <v>3</v>
      </c>
      <c r="K26" s="20" t="s">
        <v>136</v>
      </c>
      <c r="L26" s="25"/>
      <c r="M26" s="32">
        <f>16092*1.3</f>
        <v>20919.600000000002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147</v>
      </c>
      <c r="L27" s="25">
        <f>0.06*7.1</f>
        <v>0.426</v>
      </c>
      <c r="M27" s="32">
        <f aca="true" t="shared" si="1" ref="M27:M34">L27*126.87*1.302*1.15</f>
        <v>80.92400412599999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0.426</v>
      </c>
      <c r="M35" s="33">
        <f>SUM(M24:M34)</f>
        <v>120368.62400412602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40*240</f>
        <v>9600</v>
      </c>
    </row>
    <row r="40" spans="1:13" ht="12.75">
      <c r="A40" s="2" t="s">
        <v>6</v>
      </c>
      <c r="F40" s="11">
        <v>32625.31</v>
      </c>
      <c r="J40" s="20">
        <v>2</v>
      </c>
      <c r="K40" s="20" t="s">
        <v>140</v>
      </c>
      <c r="L40" s="25" t="s">
        <v>139</v>
      </c>
      <c r="M40" s="25">
        <f>10*852.08</f>
        <v>8520.800000000001</v>
      </c>
    </row>
    <row r="41" spans="1:13" ht="12.75">
      <c r="A41" t="s">
        <v>7</v>
      </c>
      <c r="F41" s="5">
        <v>25768.33</v>
      </c>
      <c r="J41" s="20">
        <v>3</v>
      </c>
      <c r="K41" s="20" t="s">
        <v>141</v>
      </c>
      <c r="L41" s="25" t="s">
        <v>142</v>
      </c>
      <c r="M41" s="25">
        <f>100*1.13</f>
        <v>112.99999999999999</v>
      </c>
    </row>
    <row r="42" spans="2:13" ht="12.75">
      <c r="B42" t="s">
        <v>8</v>
      </c>
      <c r="F42" s="9">
        <f>F41/F40</f>
        <v>0.7898263648682572</v>
      </c>
      <c r="J42" s="20">
        <v>4</v>
      </c>
      <c r="K42" s="20" t="s">
        <v>143</v>
      </c>
      <c r="L42" s="25" t="s">
        <v>144</v>
      </c>
      <c r="M42" s="25">
        <f>5*92.12</f>
        <v>460.6</v>
      </c>
    </row>
    <row r="43" spans="1:13" ht="12.75">
      <c r="A43" t="s">
        <v>132</v>
      </c>
      <c r="F43" s="11">
        <f>400+400+250+105</f>
        <v>1155</v>
      </c>
      <c r="J43" s="20">
        <v>5</v>
      </c>
      <c r="K43" s="20" t="s">
        <v>145</v>
      </c>
      <c r="L43" s="25" t="s">
        <v>146</v>
      </c>
      <c r="M43" s="25">
        <f>12*154.21</f>
        <v>1850.52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26923.33</v>
      </c>
      <c r="J44" s="20">
        <v>6</v>
      </c>
      <c r="K44" s="20" t="s">
        <v>148</v>
      </c>
      <c r="L44" s="25" t="s">
        <v>149</v>
      </c>
      <c r="M44" s="25">
        <f>6*7.1</f>
        <v>42.599999999999994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5693.900000000001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4146.883999999999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4466.883999999999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184596</v>
      </c>
      <c r="D58">
        <v>229360</v>
      </c>
      <c r="E58">
        <v>2042.8</v>
      </c>
      <c r="F58" s="34">
        <f>C58/D58*E58</f>
        <v>1644.1084269271014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829.2273948000001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120368.62400412602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20587.52</v>
      </c>
      <c r="J62" s="20"/>
      <c r="K62" s="20"/>
      <c r="L62" s="30" t="s">
        <v>65</v>
      </c>
      <c r="M62" s="33">
        <f>SUM(M39:M61)</f>
        <v>20587.52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0.26</v>
      </c>
      <c r="E65" s="44" t="s">
        <v>14</v>
      </c>
      <c r="F65" s="45">
        <f>B65*D65</f>
        <v>531.128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143960.6078258531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0.19</v>
      </c>
      <c r="E70" t="s">
        <v>14</v>
      </c>
      <c r="F70" s="11">
        <f>B70*D70</f>
        <v>388.132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1.13</v>
      </c>
      <c r="E73" t="s">
        <v>14</v>
      </c>
      <c r="F73" s="11">
        <f>B73*D73</f>
        <v>2308.3639999999996</v>
      </c>
    </row>
    <row r="74" spans="1:6" ht="12.75">
      <c r="A74" s="4" t="s">
        <v>29</v>
      </c>
      <c r="F74" s="31">
        <f>F70+F73</f>
        <v>2696.4959999999996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3.23</v>
      </c>
      <c r="E77" t="s">
        <v>14</v>
      </c>
      <c r="F77" s="11">
        <f>B77*D77</f>
        <v>6598.244</v>
      </c>
    </row>
    <row r="78" spans="1:6" ht="12.75">
      <c r="A78" s="4" t="s">
        <v>32</v>
      </c>
      <c r="F78" s="8">
        <f>SUM(F77)</f>
        <v>6598.244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163416.1318258531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9478.13564589948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1020.54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174098.7974717526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43525</v>
      </c>
      <c r="C87" s="40">
        <v>-439402</v>
      </c>
      <c r="D87" s="42">
        <f>F44</f>
        <v>26923.33</v>
      </c>
      <c r="E87" s="42">
        <f>F85</f>
        <v>174098.7974717526</v>
      </c>
      <c r="F87" s="43">
        <f>C87+D87-E87</f>
        <v>-586577.4674717525</v>
      </c>
    </row>
    <row r="89" spans="1:6" ht="13.5" thickBot="1">
      <c r="A89" t="s">
        <v>112</v>
      </c>
      <c r="C89" s="54">
        <v>43525</v>
      </c>
      <c r="D89" s="8" t="s">
        <v>113</v>
      </c>
      <c r="E89" s="54">
        <v>43555</v>
      </c>
      <c r="F89" t="s">
        <v>114</v>
      </c>
    </row>
    <row r="90" spans="1:7" ht="13.5" thickBot="1">
      <c r="A90" t="s">
        <v>115</v>
      </c>
      <c r="F90" s="55">
        <f>E87</f>
        <v>174098.7974717526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2019-06-04T10:34:35Z</dcterms:modified>
  <cp:category/>
  <cp:version/>
  <cp:contentType/>
  <cp:contentStatus/>
</cp:coreProperties>
</file>