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<sst xmlns="http://schemas.openxmlformats.org/spreadsheetml/2006/main" count="202" uniqueCount="167">
  <si>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</si>
  <si>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</si>
  <si>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</si>
  <si>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</si>
  <si>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</si>
  <si>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</si>
  <si>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</si>
  <si>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</si>
  <si>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</si>
  <si>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</si>
  <si>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</si>
  <si>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</si>
  <si>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</si>
  <si>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</si>
  <si>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</si>
  <si>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</si>
  <si>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</si>
  <si>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</si>
  <si>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</si>
  <si>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</si>
  <si>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</si>
  <si>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</si>
  <si>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</si>
  <si>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</si>
  <si>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</si>
  <si>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</si>
  <si>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</si>
  <si>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</si>
  <si>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</si>
  <si>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</si>
  <si>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</si>
  <si>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</si>
  <si>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</si>
  <si>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</si>
  <si>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</si>
  <si>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</si>
  <si>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</si>
  <si>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</si>
  <si>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</si>
  <si>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</si>
  <si>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</si>
  <si>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</si>
  <si>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</si>
  <si>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</si>
  <si>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</si>
  <si>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</si>
  <si>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</si>
  <si>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</si>
  <si>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</si>
  <si>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</si>
  <si>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</si>
  <si>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</si>
  <si>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</si>
  <si>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</si>
  <si>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</si>
  <si>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</si>
  <si>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</si>
  <si>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</si>
  <si>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</si>
  <si>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</si>
  <si>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</si>
  <si>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</si>
  <si>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</si>
  <si>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</si>
  <si>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</si>
  <si>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</si>
  <si>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</si>
  <si>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</si>
  <si>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</si>
  <si>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</si>
  <si>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</si>
  <si>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</si>
  <si>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</si>
  <si>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</si>
  <si>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</si>
  <si>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</si>
  <si>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</si>
  <si>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</si>
  <si>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</si>
  <si>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</si>
  <si>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</si>
  <si>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</si>
  <si>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</si>
  <si>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</si>
  <si>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</si>
  <si>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</si>
  <si>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</si>
  <si>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</si>
  <si>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</si>
  <si>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</si>
  <si>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</si>
  <si>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</si>
  <si>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</si>
  <si>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</si>
  <si>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</si>
  <si>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</si>
  <si>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</si>
  <si>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</si>
  <si>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</si>
  <si>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</si>
  <si>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</si>
  <si>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</si>
  <si>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</si>
  <si>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</si>
  <si>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</si>
  <si>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</si>
  <si>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</si>
  <si>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</si>
  <si>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</si>
  <si>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</si>
  <si>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</si>
  <si>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</si>
  <si>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</si>
  <si>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</si>
  <si>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</si>
  <si>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</si>
  <si>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</si>
  <si>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</si>
  <si>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</si>
  <si>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</si>
  <si>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</si>
  <si>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</si>
  <si>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</si>
  <si>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</si>
  <si>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</si>
  <si>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</si>
  <si>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</si>
  <si>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</si>
  <si>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</si>
  <si>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</si>
  <si>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</si>
  <si>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</si>
  <si>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</si>
  <si>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</si>
  <si>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</si>
  <si>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2019 г.</t>
  </si>
  <si>
    <t>1.2 Арендаторы  (Спарк, Медиа-Маркет,интер-тел,ростел.комстар,видикон)</t>
  </si>
  <si>
    <t>июля</t>
  </si>
  <si>
    <t>за   июль  2019 г.</t>
  </si>
  <si>
    <t>ост.на 01.08</t>
  </si>
  <si>
    <t>смена вентиля д 25 (1шт) т.п.</t>
  </si>
  <si>
    <t>смена вентиля д 75 (2шт) т.п.</t>
  </si>
  <si>
    <t>смена труб д 89 (2мп) т.п.</t>
  </si>
  <si>
    <t>смена труб д 76 (4мп) т.п.</t>
  </si>
  <si>
    <t>вентиль д 25</t>
  </si>
  <si>
    <t>1шт</t>
  </si>
  <si>
    <t>2шт</t>
  </si>
  <si>
    <t>американка 32</t>
  </si>
  <si>
    <t>угольник 32</t>
  </si>
  <si>
    <t>труда д 32</t>
  </si>
  <si>
    <t>2мп</t>
  </si>
  <si>
    <t>смена труб д 32 (2мп) т.п.</t>
  </si>
  <si>
    <t>угольник 75</t>
  </si>
  <si>
    <t>муфта 75</t>
  </si>
  <si>
    <t>труба д 75</t>
  </si>
  <si>
    <t>4мп</t>
  </si>
  <si>
    <t>вентиль д 75</t>
  </si>
  <si>
    <t>труба д 89</t>
  </si>
  <si>
    <t>смена труб д 20 (2шт) т.п.</t>
  </si>
  <si>
    <t>смена сгона д 25</t>
  </si>
  <si>
    <t>гебо</t>
  </si>
  <si>
    <t>сгон 25</t>
  </si>
  <si>
    <t>муфта 25</t>
  </si>
  <si>
    <t>к/гайка 25</t>
  </si>
  <si>
    <t xml:space="preserve">смена ламп (8шт) </t>
  </si>
  <si>
    <t>8шт</t>
  </si>
  <si>
    <t>лампа ТLD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</si>
</sst>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25">
      <selection activeCell="K54" sqref="K54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7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9">
        <f>L6*126.87*1.302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9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350.19164880000005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2.13</v>
      </c>
      <c r="M16" s="49">
        <f t="shared" si="0"/>
        <v>351.8434962</v>
      </c>
    </row>
    <row r="17" spans="5:13" ht="12.75">
      <c r="E17" t="s">
        <v>102</v>
      </c>
      <c r="J17" s="15" t="s">
        <v>53</v>
      </c>
      <c r="K17" s="26" t="s">
        <v>85</v>
      </c>
      <c r="L17" s="21">
        <v>9</v>
      </c>
      <c r="M17" s="49">
        <f t="shared" si="0"/>
        <v>1486.66266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105</v>
      </c>
      <c r="J20" s="20"/>
      <c r="K20" s="27" t="s">
        <v>57</v>
      </c>
      <c r="L20" s="28">
        <f>SUM(L6:L19)</f>
        <v>13.75</v>
      </c>
      <c r="M20" s="34">
        <f>SUM(M6:M19)</f>
        <v>2271.2901749999996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v>1.03</v>
      </c>
      <c r="M24" s="33">
        <f aca="true" t="shared" si="1" ref="M24:M35">L24*126.87*1.302*1.15</f>
        <v>195.66132453000003</v>
      </c>
    </row>
    <row r="25" spans="1:13" ht="12.75">
      <c r="A25" t="s">
        <v>109</v>
      </c>
      <c r="J25" s="20">
        <v>2</v>
      </c>
      <c r="K25" s="20" t="s">
        <v>141</v>
      </c>
      <c r="L25" s="49">
        <v>2.06</v>
      </c>
      <c r="M25" s="33">
        <f t="shared" si="1"/>
        <v>391.32264906000006</v>
      </c>
    </row>
    <row r="26" spans="1:13" ht="12.75">
      <c r="A26" t="s">
        <v>110</v>
      </c>
      <c r="J26" s="20">
        <v>3</v>
      </c>
      <c r="K26" s="20" t="s">
        <v>142</v>
      </c>
      <c r="L26" s="49">
        <f>0.02*174.8</f>
        <v>3.4960000000000004</v>
      </c>
      <c r="M26" s="33">
        <f t="shared" si="1"/>
        <v>664.1087286960002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 t="s">
        <v>143</v>
      </c>
      <c r="L27" s="49">
        <f>0.04*174.8</f>
        <v>6.992000000000001</v>
      </c>
      <c r="M27" s="33">
        <f t="shared" si="1"/>
        <v>1328.2174573920004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151</v>
      </c>
      <c r="L28" s="49">
        <f>0.02*115.1</f>
        <v>2.302</v>
      </c>
      <c r="M28" s="33">
        <f t="shared" si="1"/>
        <v>437.2935622020001</v>
      </c>
    </row>
    <row r="29" spans="1:13" ht="12.75">
      <c r="A29" t="s">
        <v>113</v>
      </c>
      <c r="B29" s="1"/>
      <c r="C29" s="8"/>
      <c r="D29" s="8"/>
      <c r="J29" s="20">
        <v>6</v>
      </c>
      <c r="K29" s="20" t="s">
        <v>158</v>
      </c>
      <c r="L29" s="25">
        <v>1.62</v>
      </c>
      <c r="M29" s="33">
        <f t="shared" si="1"/>
        <v>307.73917062000004</v>
      </c>
    </row>
    <row r="30" spans="10:13" ht="12.75">
      <c r="J30" s="20">
        <v>7</v>
      </c>
      <c r="K30" s="20" t="s">
        <v>159</v>
      </c>
      <c r="L30" s="25" t="s">
        <v>145</v>
      </c>
      <c r="M30" s="33">
        <v>0.41</v>
      </c>
    </row>
    <row r="31" spans="2:13" ht="12.75">
      <c r="B31" t="s">
        <v>0</v>
      </c>
      <c r="J31" s="20">
        <v>8</v>
      </c>
      <c r="K31" s="20" t="s">
        <v>164</v>
      </c>
      <c r="L31" s="25">
        <f>0.08*7.1</f>
        <v>0.568</v>
      </c>
      <c r="M31" s="33">
        <f t="shared" si="1"/>
        <v>107.89867216799998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18.068</v>
      </c>
      <c r="M36" s="34">
        <f>SUM(M24:M35)</f>
        <v>3432.6515646680004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65320.34</v>
      </c>
      <c r="J40" s="20">
        <v>1</v>
      </c>
      <c r="K40" s="20" t="s">
        <v>144</v>
      </c>
      <c r="L40" s="25" t="s">
        <v>145</v>
      </c>
      <c r="M40" s="25">
        <v>592</v>
      </c>
    </row>
    <row r="41" spans="1:13" ht="12.75">
      <c r="A41" t="s">
        <v>7</v>
      </c>
      <c r="F41" s="5">
        <v>73599.7</v>
      </c>
      <c r="J41" s="20">
        <v>2</v>
      </c>
      <c r="K41" s="20" t="s">
        <v>147</v>
      </c>
      <c r="L41" s="25" t="s">
        <v>146</v>
      </c>
      <c r="M41" s="25">
        <f>2*213.78</f>
        <v>427.56</v>
      </c>
    </row>
    <row r="42" spans="2:13" ht="12.75">
      <c r="B42" t="s">
        <v>8</v>
      </c>
      <c r="F42" s="9">
        <f>F41/F40</f>
        <v>1.1267501057097988</v>
      </c>
      <c r="J42" s="20">
        <v>3</v>
      </c>
      <c r="K42" s="20" t="s">
        <v>148</v>
      </c>
      <c r="L42" s="25" t="s">
        <v>146</v>
      </c>
      <c r="M42" s="25">
        <f>2*22</f>
        <v>44</v>
      </c>
    </row>
    <row r="43" spans="1:13" ht="12.75">
      <c r="A43" s="7" t="s">
        <v>136</v>
      </c>
      <c r="B43" s="7"/>
      <c r="C43" s="7"/>
      <c r="D43" s="7"/>
      <c r="E43" s="7"/>
      <c r="F43" s="5">
        <f>250+100+400+400+250+105</f>
        <v>1505</v>
      </c>
      <c r="J43" s="20">
        <v>4</v>
      </c>
      <c r="K43" s="20" t="s">
        <v>149</v>
      </c>
      <c r="L43" s="25" t="s">
        <v>150</v>
      </c>
      <c r="M43" s="25">
        <f>2*149</f>
        <v>298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75104.7</v>
      </c>
      <c r="J44" s="20">
        <v>5</v>
      </c>
      <c r="K44" s="20" t="s">
        <v>152</v>
      </c>
      <c r="L44" s="25" t="s">
        <v>146</v>
      </c>
      <c r="M44" s="25">
        <f>2*275</f>
        <v>550</v>
      </c>
    </row>
    <row r="45" spans="10:13" ht="12.75">
      <c r="J45" s="20">
        <v>6</v>
      </c>
      <c r="K45" s="20" t="s">
        <v>153</v>
      </c>
      <c r="L45" s="25" t="s">
        <v>146</v>
      </c>
      <c r="M45" s="25">
        <f>2*185</f>
        <v>370</v>
      </c>
    </row>
    <row r="46" spans="2:13" ht="12.75">
      <c r="B46" s="1" t="s">
        <v>10</v>
      </c>
      <c r="C46" s="1"/>
      <c r="J46" s="20">
        <v>7</v>
      </c>
      <c r="K46" s="20" t="s">
        <v>154</v>
      </c>
      <c r="L46" s="25" t="s">
        <v>155</v>
      </c>
      <c r="M46" s="25">
        <f>4*650</f>
        <v>2600</v>
      </c>
    </row>
    <row r="47" spans="10:13" ht="12.75">
      <c r="J47" s="20">
        <v>8</v>
      </c>
      <c r="K47" s="20" t="s">
        <v>153</v>
      </c>
      <c r="L47" s="25" t="s">
        <v>146</v>
      </c>
      <c r="M47" s="25">
        <f>2*1098</f>
        <v>2196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156</v>
      </c>
      <c r="L48" s="25" t="s">
        <v>145</v>
      </c>
      <c r="M48" s="25">
        <v>1987</v>
      </c>
    </row>
    <row r="49" spans="1:13" ht="12.75">
      <c r="A49" t="s">
        <v>12</v>
      </c>
      <c r="F49" s="11">
        <f>(2825+625)*1.302</f>
        <v>4491.900000000001</v>
      </c>
      <c r="J49" s="20">
        <v>10</v>
      </c>
      <c r="K49" s="20" t="s">
        <v>157</v>
      </c>
      <c r="L49" s="25" t="s">
        <v>150</v>
      </c>
      <c r="M49" s="25">
        <f>2*652</f>
        <v>1304</v>
      </c>
    </row>
    <row r="50" spans="1:13" ht="12.75">
      <c r="A50" s="6" t="s">
        <v>82</v>
      </c>
      <c r="F50" s="11">
        <f>(3300)*1.202</f>
        <v>3966.6</v>
      </c>
      <c r="J50" s="20">
        <v>11</v>
      </c>
      <c r="K50" s="20" t="s">
        <v>160</v>
      </c>
      <c r="L50" s="25" t="s">
        <v>146</v>
      </c>
      <c r="M50" s="25">
        <f>2*567</f>
        <v>1134</v>
      </c>
    </row>
    <row r="51" spans="1:13" ht="12.75">
      <c r="A51" s="6" t="s">
        <v>86</v>
      </c>
      <c r="E51" s="5"/>
      <c r="F51" s="11">
        <f>E51*E33</f>
        <v>0</v>
      </c>
      <c r="J51" s="20">
        <v>12</v>
      </c>
      <c r="K51" s="20" t="s">
        <v>161</v>
      </c>
      <c r="L51" s="25" t="s">
        <v>145</v>
      </c>
      <c r="M51" s="25">
        <v>46.96</v>
      </c>
    </row>
    <row r="52" spans="1:13" ht="12.75">
      <c r="A52" s="4" t="s">
        <v>33</v>
      </c>
      <c r="F52" s="32">
        <f>SUM(F49:F51)</f>
        <v>8458.5</v>
      </c>
      <c r="J52" s="20">
        <v>13</v>
      </c>
      <c r="K52" s="20" t="s">
        <v>162</v>
      </c>
      <c r="L52" s="25" t="s">
        <v>145</v>
      </c>
      <c r="M52" s="25">
        <v>45</v>
      </c>
    </row>
    <row r="53" spans="1:13" ht="12.75">
      <c r="A53" s="4" t="s">
        <v>15</v>
      </c>
      <c r="J53" s="20">
        <v>14</v>
      </c>
      <c r="K53" s="20" t="s">
        <v>163</v>
      </c>
      <c r="L53" s="25" t="s">
        <v>145</v>
      </c>
      <c r="M53" s="25">
        <v>30</v>
      </c>
    </row>
    <row r="54" spans="1:13" ht="12.75">
      <c r="A54" t="s">
        <v>76</v>
      </c>
      <c r="D54" s="5">
        <v>2.22</v>
      </c>
      <c r="E54" t="s">
        <v>14</v>
      </c>
      <c r="F54" s="11">
        <f>E33*D54</f>
        <v>7054.05</v>
      </c>
      <c r="J54" s="20">
        <v>15</v>
      </c>
      <c r="K54" s="20" t="s">
        <v>166</v>
      </c>
      <c r="L54" s="25" t="s">
        <v>165</v>
      </c>
      <c r="M54" s="25">
        <f>8*52</f>
        <v>416</v>
      </c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7054.05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134</v>
      </c>
      <c r="B59" s="60"/>
      <c r="C59" s="53"/>
      <c r="D59" s="61"/>
      <c r="E59" s="53"/>
      <c r="F59" s="61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12040.519999999999</v>
      </c>
    </row>
    <row r="62" spans="1:13" ht="12.75">
      <c r="A62" t="s">
        <v>18</v>
      </c>
      <c r="C62" s="53">
        <v>241830</v>
      </c>
      <c r="D62">
        <v>229360</v>
      </c>
      <c r="E62">
        <v>3177.5</v>
      </c>
      <c r="F62" s="35">
        <f>C62/D62*E62</f>
        <v>3350.2564745378445</v>
      </c>
      <c r="J62" s="46"/>
      <c r="K62" s="46"/>
      <c r="L62" s="47"/>
      <c r="M62" s="48"/>
    </row>
    <row r="63" spans="1:6" ht="12.75">
      <c r="A63" t="s">
        <v>19</v>
      </c>
      <c r="F63" s="35">
        <f>M20</f>
        <v>2271.2901749999996</v>
      </c>
    </row>
    <row r="64" spans="1:6" ht="12.75">
      <c r="A64" t="s">
        <v>20</v>
      </c>
      <c r="F64" s="11">
        <f>M36</f>
        <v>3432.6515646680004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12040.519999999999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0.32</v>
      </c>
      <c r="E69" t="s">
        <v>14</v>
      </c>
      <c r="F69" s="11">
        <f>B69*D69</f>
        <v>1016.8000000000001</v>
      </c>
    </row>
    <row r="70" spans="1:6" ht="12.75">
      <c r="A70" s="53" t="s">
        <v>80</v>
      </c>
      <c r="B70" s="53"/>
      <c r="C70" s="53"/>
      <c r="D70" s="62"/>
      <c r="E70" s="53"/>
      <c r="F70" s="62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22111.518214205844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0.19</v>
      </c>
      <c r="E74" t="s">
        <v>14</v>
      </c>
      <c r="F74" s="11">
        <f>B74*D74</f>
        <v>603.725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1.08</v>
      </c>
      <c r="E77" t="s">
        <v>14</v>
      </c>
      <c r="F77" s="11">
        <f>B77*D77</f>
        <v>3431.7000000000003</v>
      </c>
    </row>
    <row r="78" spans="1:6" ht="12.75">
      <c r="A78" s="4" t="s">
        <v>28</v>
      </c>
      <c r="F78" s="32">
        <f>F74+F77</f>
        <v>4035.425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2.8</v>
      </c>
      <c r="E81" t="s">
        <v>14</v>
      </c>
      <c r="F81" s="11">
        <f>B81*D81</f>
        <v>8897</v>
      </c>
    </row>
    <row r="82" spans="1:9" ht="12.75">
      <c r="A82" s="4" t="s">
        <v>31</v>
      </c>
      <c r="F82" s="8">
        <f>SUM(F81)</f>
        <v>8897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56861.493214205846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3297.9666064239386</v>
      </c>
    </row>
    <row r="86" spans="1:6" ht="12.75">
      <c r="A86" s="1"/>
      <c r="B86" s="36" t="s">
        <v>131</v>
      </c>
      <c r="C86" s="36"/>
      <c r="D86" s="1"/>
      <c r="E86" s="58"/>
      <c r="F86" s="59">
        <v>8790.6</v>
      </c>
    </row>
    <row r="87" spans="1:6" ht="12.75">
      <c r="A87" s="1"/>
      <c r="B87" s="36" t="s">
        <v>132</v>
      </c>
      <c r="C87" s="36"/>
      <c r="D87" s="1"/>
      <c r="E87" s="58"/>
      <c r="F87" s="59">
        <v>467.35</v>
      </c>
    </row>
    <row r="88" spans="1:6" ht="12.75">
      <c r="A88" s="1"/>
      <c r="B88" s="36" t="s">
        <v>133</v>
      </c>
      <c r="C88" s="36"/>
      <c r="D88" s="1"/>
      <c r="E88" s="58"/>
      <c r="F88" s="59">
        <v>2454.83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71872.2398206298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43647</v>
      </c>
      <c r="C91" s="40">
        <v>-187013</v>
      </c>
      <c r="D91" s="42">
        <f>F44</f>
        <v>75104.7</v>
      </c>
      <c r="E91" s="42">
        <f>F89</f>
        <v>71872.2398206298</v>
      </c>
      <c r="F91" s="43">
        <f>C91+D91-E91</f>
        <v>-183780.5398206298</v>
      </c>
    </row>
    <row r="93" spans="1:6" ht="13.5" thickBot="1">
      <c r="A93" t="s">
        <v>115</v>
      </c>
      <c r="C93" s="55">
        <v>43647</v>
      </c>
      <c r="D93" s="8" t="s">
        <v>116</v>
      </c>
      <c r="E93" s="55">
        <v>43677</v>
      </c>
      <c r="F93" t="s">
        <v>117</v>
      </c>
    </row>
    <row r="94" spans="1:7" ht="13.5" thickBot="1">
      <c r="A94" t="s">
        <v>118</v>
      </c>
      <c r="F94" s="56">
        <f>E91</f>
        <v>71872.2398206298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2019-09-25T08:44:39Z</dcterms:modified>
  <cp:category/>
  <cp:version/>
  <cp:contentType/>
  <cp:contentStatus/>
</cp:coreProperties>
</file>