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<sst xmlns="http://schemas.openxmlformats.org/spreadsheetml/2006/main" count="180" uniqueCount="156">
  <si>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</si>
  <si>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</si>
  <si>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</si>
  <si>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</si>
  <si>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</si>
  <si>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</si>
  <si>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</si>
  <si>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</si>
  <si>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</si>
  <si>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</si>
  <si>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</si>
  <si>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</si>
  <si>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</si>
  <si>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</si>
  <si>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</si>
  <si>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</si>
  <si>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</si>
  <si>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</si>
  <si>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</si>
  <si>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</si>
  <si>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</si>
  <si>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</si>
  <si>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</si>
  <si>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</si>
  <si>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</si>
  <si>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</si>
  <si>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</si>
  <si>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</si>
  <si>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</si>
  <si>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</si>
  <si>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</si>
  <si>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</si>
  <si>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</si>
  <si>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</si>
  <si>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</si>
  <si>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</si>
  <si>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</si>
  <si>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</si>
  <si>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</si>
  <si>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</si>
  <si>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</si>
  <si>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</si>
  <si>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</si>
  <si>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</si>
  <si>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</si>
  <si>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</si>
  <si>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</si>
  <si>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</si>
  <si>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</si>
  <si>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</si>
  <si>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</si>
  <si>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</si>
  <si>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</si>
  <si>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</si>
  <si>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</si>
  <si>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</si>
  <si>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</si>
  <si>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</si>
  <si>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</si>
  <si>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</si>
  <si>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</si>
  <si>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</si>
  <si>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</si>
  <si>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</si>
  <si>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</si>
  <si>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</si>
  <si>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</si>
  <si>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</si>
  <si>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</si>
  <si>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</si>
  <si>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</si>
  <si>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</si>
  <si>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</si>
  <si>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</si>
  <si>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</si>
  <si>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</si>
  <si>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</si>
  <si>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</si>
  <si>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</si>
  <si>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</si>
  <si>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</si>
  <si>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</si>
  <si>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</si>
  <si>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</si>
  <si>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</si>
  <si>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</si>
  <si>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</si>
  <si>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</si>
  <si>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</si>
  <si>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</si>
  <si>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</si>
  <si>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</si>
  <si>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</si>
  <si>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</si>
  <si>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</si>
  <si>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</si>
  <si>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</si>
  <si>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</si>
  <si>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</si>
  <si>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</si>
  <si>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</si>
  <si>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</si>
  <si>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</si>
  <si>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</si>
  <si>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</si>
  <si>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</si>
  <si>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</si>
  <si>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</si>
  <si>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</si>
  <si>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</si>
  <si>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</si>
  <si>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</si>
  <si>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</si>
  <si>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</si>
  <si>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</si>
  <si>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</si>
  <si>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</si>
  <si>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</si>
  <si>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</si>
  <si>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</si>
  <si>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</si>
  <si>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</si>
  <si>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</si>
  <si>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</si>
  <si>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</si>
  <si>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</si>
  <si>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</si>
  <si>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</si>
  <si>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</si>
  <si>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</si>
  <si>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</si>
  <si>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</si>
  <si>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</si>
  <si>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</si>
  <si>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</si>
  <si>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</si>
  <si>
    <t>спецтехника</t>
  </si>
  <si>
    <t>12 ч.</t>
  </si>
  <si>
    <t>смена ламп дрл (3шт) п-д 1,2,3</t>
  </si>
  <si>
    <t>лампа дрл</t>
  </si>
  <si>
    <t>3шт</t>
  </si>
  <si>
    <t>вышка</t>
  </si>
  <si>
    <t>1 час</t>
  </si>
  <si>
    <t>провод</t>
  </si>
  <si>
    <t>3мп</t>
  </si>
  <si>
    <t>ремонт шиферной кровли (договор), кв.15,16,29,32,48,45</t>
  </si>
  <si>
    <t>шифер</t>
  </si>
  <si>
    <t>100шт</t>
  </si>
  <si>
    <t>гвозди шиф.</t>
  </si>
  <si>
    <t>10кг</t>
  </si>
  <si>
    <t>мастика</t>
  </si>
  <si>
    <t>8шт</t>
  </si>
  <si>
    <t>19ч.</t>
  </si>
  <si>
    <t>смена ламп (1шт)</t>
  </si>
  <si>
    <t>ампа</t>
  </si>
  <si>
    <t>1шт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</si>
</sst>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25">
      <selection activeCell="M50" sqref="M50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12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1329.7371570000003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7.89</v>
      </c>
      <c r="M14" s="47">
        <f t="shared" si="0"/>
        <v>1303.3075986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4.02</v>
      </c>
      <c r="M16" s="47">
        <f t="shared" si="0"/>
        <v>664.0426547999999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991.1084400000001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31.560000000000002</v>
      </c>
      <c r="M20" s="34">
        <f>SUM(M6:M19)</f>
        <v>5213.2303944000005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145</v>
      </c>
      <c r="L24" s="47"/>
      <c r="M24" s="33">
        <v>104544</v>
      </c>
    </row>
    <row r="25" spans="1:13" ht="12.75">
      <c r="A25" t="s">
        <v>107</v>
      </c>
      <c r="J25" s="20">
        <v>2</v>
      </c>
      <c r="K25" s="20" t="s">
        <v>138</v>
      </c>
      <c r="L25" s="47">
        <f>0.03*13.7</f>
        <v>0.411</v>
      </c>
      <c r="M25" s="33">
        <f aca="true" t="shared" si="1" ref="M25:M36">L25*126.87*1.15*1.302</f>
        <v>78.07456736099999</v>
      </c>
    </row>
    <row r="26" spans="1:13" ht="12.75">
      <c r="A26" t="s">
        <v>108</v>
      </c>
      <c r="J26" s="20">
        <v>3</v>
      </c>
      <c r="K26" s="20" t="s">
        <v>153</v>
      </c>
      <c r="L26" s="47">
        <v>0.071</v>
      </c>
      <c r="M26" s="33">
        <f t="shared" si="1"/>
        <v>13.487334020999997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0.482</v>
      </c>
      <c r="M37" s="34">
        <f>SUM(M24:M36)</f>
        <v>104635.56190138201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41733.36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48833.84</v>
      </c>
      <c r="J41" s="20">
        <v>1</v>
      </c>
      <c r="K41" s="20" t="s">
        <v>136</v>
      </c>
      <c r="L41" s="25" t="s">
        <v>137</v>
      </c>
      <c r="M41" s="25">
        <f>12*1400</f>
        <v>16800</v>
      </c>
    </row>
    <row r="42" spans="2:15" ht="12.75">
      <c r="B42" t="s">
        <v>8</v>
      </c>
      <c r="F42" s="9">
        <f>F41/F40</f>
        <v>1.170139188409464</v>
      </c>
      <c r="J42" s="20">
        <v>2</v>
      </c>
      <c r="K42" s="20" t="s">
        <v>139</v>
      </c>
      <c r="L42" s="25" t="s">
        <v>140</v>
      </c>
      <c r="M42" s="25">
        <f>3*441.7</f>
        <v>1325.1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141</v>
      </c>
      <c r="L43" s="25" t="s">
        <v>142</v>
      </c>
      <c r="M43" s="25">
        <v>1400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49883.84</v>
      </c>
      <c r="J44" s="20">
        <v>4</v>
      </c>
      <c r="K44" s="20" t="s">
        <v>143</v>
      </c>
      <c r="L44" s="25" t="s">
        <v>144</v>
      </c>
      <c r="M44" s="25">
        <f>3*27.82</f>
        <v>83.46000000000001</v>
      </c>
    </row>
    <row r="45" spans="10:13" ht="12.75">
      <c r="J45" s="20">
        <v>5</v>
      </c>
      <c r="K45" s="20" t="s">
        <v>146</v>
      </c>
      <c r="L45" s="25" t="s">
        <v>147</v>
      </c>
      <c r="M45" s="25">
        <f>100*230</f>
        <v>23000</v>
      </c>
    </row>
    <row r="46" spans="2:13" ht="12.75">
      <c r="B46" s="1" t="s">
        <v>10</v>
      </c>
      <c r="C46" s="1"/>
      <c r="J46" s="20">
        <v>6</v>
      </c>
      <c r="K46" s="20" t="s">
        <v>148</v>
      </c>
      <c r="L46" s="25" t="s">
        <v>149</v>
      </c>
      <c r="M46" s="25">
        <f>10*86.4</f>
        <v>864</v>
      </c>
    </row>
    <row r="47" spans="10:13" ht="12.75">
      <c r="J47" s="20">
        <v>7</v>
      </c>
      <c r="K47" s="20" t="s">
        <v>150</v>
      </c>
      <c r="L47" s="25" t="s">
        <v>151</v>
      </c>
      <c r="M47" s="25">
        <f>8*1500</f>
        <v>12000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141</v>
      </c>
      <c r="L48" s="25" t="s">
        <v>152</v>
      </c>
      <c r="M48" s="25">
        <f>19*1400</f>
        <v>26600</v>
      </c>
    </row>
    <row r="49" spans="1:13" ht="12.75">
      <c r="A49" t="s">
        <v>12</v>
      </c>
      <c r="F49" s="11">
        <f>3450*1.302</f>
        <v>4491.900000000001</v>
      </c>
      <c r="J49" s="20">
        <v>9</v>
      </c>
      <c r="K49" s="20" t="s">
        <v>154</v>
      </c>
      <c r="L49" s="25" t="s">
        <v>155</v>
      </c>
      <c r="M49" s="25">
        <v>25.6</v>
      </c>
    </row>
    <row r="50" spans="1:13" ht="12.75">
      <c r="A50" s="6" t="s">
        <v>15</v>
      </c>
      <c r="F50" s="11">
        <f>2000*1.302</f>
        <v>2604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9"/>
      <c r="C51" s="59"/>
      <c r="D51" s="59"/>
      <c r="E51" s="60">
        <v>0.43</v>
      </c>
      <c r="F51" s="61">
        <f>E51*E33</f>
        <v>1283.077</v>
      </c>
      <c r="J51" s="20"/>
      <c r="K51" s="20"/>
      <c r="L51" s="31" t="s">
        <v>64</v>
      </c>
      <c r="M51" s="28">
        <f>SUM(M41:M50)</f>
        <v>82098.16</v>
      </c>
    </row>
    <row r="52" spans="1:6" ht="12.75">
      <c r="A52" s="4" t="s">
        <v>33</v>
      </c>
      <c r="F52" s="32">
        <f>F49+F50+F51</f>
        <v>8378.977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0.1</v>
      </c>
      <c r="E56" t="s">
        <v>14</v>
      </c>
      <c r="F56" s="11">
        <f>B56*D56</f>
        <v>99.92000000000002</v>
      </c>
    </row>
    <row r="57" spans="1:6" ht="12.75">
      <c r="A57" s="4" t="s">
        <v>17</v>
      </c>
      <c r="B57" s="10"/>
      <c r="C57" s="10"/>
      <c r="F57" s="32">
        <f>SUM(F54:F56)</f>
        <v>99.92000000000002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240839</v>
      </c>
      <c r="D59">
        <v>229360</v>
      </c>
      <c r="E59">
        <v>2983.9</v>
      </c>
      <c r="F59" s="35">
        <f>C59/D59*E59</f>
        <v>3133.238106470178</v>
      </c>
    </row>
    <row r="60" spans="1:6" ht="12.75">
      <c r="A60" t="s">
        <v>20</v>
      </c>
      <c r="F60" s="35">
        <f>M20</f>
        <v>5213.2303944000005</v>
      </c>
    </row>
    <row r="61" spans="1:6" ht="12.75">
      <c r="A61" t="s">
        <v>21</v>
      </c>
      <c r="F61" s="11">
        <f>M37</f>
        <v>104635.56190138201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M51</f>
        <v>82098.16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0.22</v>
      </c>
      <c r="E66" t="s">
        <v>14</v>
      </c>
      <c r="F66" s="11">
        <f>B66*D66</f>
        <v>656.458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9" t="s">
        <v>85</v>
      </c>
      <c r="B68" s="59"/>
      <c r="C68" s="59"/>
      <c r="D68" s="61">
        <v>0.32</v>
      </c>
      <c r="E68" s="59"/>
      <c r="F68" s="61">
        <f>D68*E33</f>
        <v>954.8480000000001</v>
      </c>
    </row>
    <row r="69" spans="1:6" ht="12.75">
      <c r="A69" s="4" t="s">
        <v>25</v>
      </c>
      <c r="B69" s="10"/>
      <c r="C69" s="10"/>
      <c r="F69" s="32">
        <f>SUM(F59:F68)</f>
        <v>196691.4964022522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0.23</v>
      </c>
      <c r="E71" t="s">
        <v>14</v>
      </c>
      <c r="F71" s="11">
        <f>B71*D71</f>
        <v>686.297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0.91</v>
      </c>
      <c r="E74" t="s">
        <v>14</v>
      </c>
      <c r="F74" s="11">
        <f>B74*D74</f>
        <v>2715.349</v>
      </c>
    </row>
    <row r="75" spans="1:6" ht="12.75">
      <c r="A75" s="4" t="s">
        <v>29</v>
      </c>
      <c r="F75" s="32">
        <f>F71+F74</f>
        <v>3401.646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2.23</v>
      </c>
      <c r="E78" t="s">
        <v>14</v>
      </c>
      <c r="F78" s="11">
        <f>B78*D78</f>
        <v>6654.097</v>
      </c>
    </row>
    <row r="79" spans="1:6" ht="12.75">
      <c r="A79" s="4" t="s">
        <v>31</v>
      </c>
      <c r="F79" s="32">
        <f>SUM(F78)</f>
        <v>6654.097</v>
      </c>
    </row>
    <row r="80" spans="1:6" ht="12.75">
      <c r="A80" s="62" t="s">
        <v>77</v>
      </c>
      <c r="B80" s="59"/>
      <c r="C80" s="59"/>
      <c r="D80" s="60">
        <v>2.05</v>
      </c>
      <c r="E80" s="59"/>
      <c r="F80" s="63">
        <f>D80*E33</f>
        <v>6116.995</v>
      </c>
    </row>
    <row r="81" spans="1:6" ht="12.75">
      <c r="A81" s="1" t="s">
        <v>32</v>
      </c>
      <c r="B81" s="1"/>
      <c r="F81" s="32">
        <f>F52+F57+F69+F75+F79+F80</f>
        <v>221343.1314022522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12837.901621330628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1720.4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236140.09302358283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44166</v>
      </c>
      <c r="C88" s="40">
        <v>4151</v>
      </c>
      <c r="D88" s="43">
        <f>F44</f>
        <v>49883.84</v>
      </c>
      <c r="E88" s="43">
        <f>F86</f>
        <v>236140.09302358283</v>
      </c>
      <c r="F88" s="44">
        <f>C88+D88-E88</f>
        <v>-182105.25302358283</v>
      </c>
    </row>
    <row r="90" spans="1:6" ht="13.5" thickBot="1">
      <c r="A90" t="s">
        <v>112</v>
      </c>
      <c r="C90" s="53">
        <v>43800</v>
      </c>
      <c r="D90" s="8" t="s">
        <v>113</v>
      </c>
      <c r="E90" s="53">
        <v>43830</v>
      </c>
      <c r="F90" t="s">
        <v>114</v>
      </c>
    </row>
    <row r="91" spans="1:7" ht="13.5" thickBot="1">
      <c r="A91" t="s">
        <v>115</v>
      </c>
      <c r="F91" s="54">
        <f>E88</f>
        <v>236140.09302358283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2020-02-19T09:04:00Z</dcterms:modified>
  <cp:category/>
  <cp:version/>
  <cp:contentType/>
  <cp:contentStatus/>
</cp:coreProperties>
</file>