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<sst xmlns="http://schemas.openxmlformats.org/spreadsheetml/2006/main" count="213" uniqueCount="176">
  <si>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</si>
  <si>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</si>
  <si>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</si>
  <si>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</si>
  <si>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</si>
  <si>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</si>
  <si>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</si>
  <si>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</si>
  <si>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</si>
  <si>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</si>
  <si>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</si>
  <si>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</si>
  <si>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</si>
  <si>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</si>
  <si>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</si>
  <si>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</si>
  <si>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</si>
  <si>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</si>
  <si>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</si>
  <si>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</si>
  <si>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</si>
  <si>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</si>
  <si>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</si>
  <si>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</si>
  <si>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</si>
  <si>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</si>
  <si>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</si>
  <si>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</si>
  <si>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</si>
  <si>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</si>
  <si>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</si>
  <si>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</si>
  <si>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</si>
  <si>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</si>
  <si>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</si>
  <si>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</si>
  <si>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</si>
  <si>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</si>
  <si>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</si>
  <si>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</si>
  <si>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</si>
  <si>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</si>
  <si>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</si>
  <si>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</si>
  <si>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</si>
  <si>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</si>
  <si>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</si>
  <si>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</si>
  <si>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</si>
  <si>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</si>
  <si>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</si>
  <si>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</si>
  <si>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</si>
  <si>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</si>
  <si>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</si>
  <si>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</si>
  <si>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</si>
  <si>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</si>
  <si>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</si>
  <si>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</si>
  <si>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</si>
  <si>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</si>
  <si>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</si>
  <si>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</si>
  <si>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</si>
  <si>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</si>
  <si>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</si>
  <si>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</si>
  <si>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</si>
  <si>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</si>
  <si>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</si>
  <si>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</si>
  <si>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</si>
  <si>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</si>
  <si>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</si>
  <si>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</si>
  <si>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</si>
  <si>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</si>
  <si>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</si>
  <si>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</si>
  <si>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</si>
  <si>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</si>
  <si>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</si>
  <si>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</si>
  <si>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</si>
  <si>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</si>
  <si>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</si>
  <si>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</si>
  <si>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</si>
  <si>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</si>
  <si>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</si>
  <si>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</si>
  <si>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</si>
  <si>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</si>
  <si>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</si>
  <si>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</si>
  <si>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</si>
  <si>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</si>
  <si>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</si>
  <si>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</si>
  <si>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</si>
  <si>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</si>
  <si>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</si>
  <si>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</si>
  <si>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</si>
  <si>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</si>
  <si>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</si>
  <si>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</si>
  <si>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</si>
  <si>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</si>
  <si>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</si>
  <si>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</si>
  <si>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</si>
  <si>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</si>
  <si>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</si>
  <si>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</si>
  <si>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</si>
  <si>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</si>
  <si>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</si>
  <si>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</si>
  <si>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</si>
  <si>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</si>
  <si>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</si>
  <si>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</si>
  <si>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</si>
  <si>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</si>
  <si>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</si>
  <si>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</si>
  <si>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</si>
  <si>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</si>
  <si>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</si>
  <si>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</si>
  <si>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</si>
  <si>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</si>
  <si>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</si>
  <si>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смена труб д 25 п.пр. (32мп) п-д2</t>
  </si>
  <si>
    <t>бурение перекрытий (5шт) п-д2</t>
  </si>
  <si>
    <t>устр-во врезок (2шт) п-д2</t>
  </si>
  <si>
    <t>смена вентиля д 25 (3шт) п-д2</t>
  </si>
  <si>
    <t>смена вентиля д 15 (3шт) п-д2</t>
  </si>
  <si>
    <t>смена сгона д 25 (2шт) п-д2</t>
  </si>
  <si>
    <t>труба д 25 п.пр.</t>
  </si>
  <si>
    <t>32мп</t>
  </si>
  <si>
    <t>муфта нер.</t>
  </si>
  <si>
    <t>1шт</t>
  </si>
  <si>
    <t>2шт</t>
  </si>
  <si>
    <t>5шт</t>
  </si>
  <si>
    <t>7шт</t>
  </si>
  <si>
    <t>8шт</t>
  </si>
  <si>
    <t>10шт</t>
  </si>
  <si>
    <t>тройник 25</t>
  </si>
  <si>
    <t>уголок 25</t>
  </si>
  <si>
    <t>муфта паячн.</t>
  </si>
  <si>
    <t>гебо</t>
  </si>
  <si>
    <t>муфта нат.</t>
  </si>
  <si>
    <t>муфта раз.</t>
  </si>
  <si>
    <t>диск</t>
  </si>
  <si>
    <t>сгон 25</t>
  </si>
  <si>
    <t>муфта 25</t>
  </si>
  <si>
    <t>к/гайка 25</t>
  </si>
  <si>
    <t>вентиль д 25</t>
  </si>
  <si>
    <t>вентиль д 20</t>
  </si>
  <si>
    <t>трайник 32</t>
  </si>
  <si>
    <t>крепление</t>
  </si>
  <si>
    <t>вентиль д 15</t>
  </si>
  <si>
    <t>смена светильника (3шт) п-д2</t>
  </si>
  <si>
    <t>смена эл.провода (1мп)</t>
  </si>
  <si>
    <t>светильник</t>
  </si>
  <si>
    <t>3шт</t>
  </si>
  <si>
    <t>дюбель</t>
  </si>
  <si>
    <t>6шт</t>
  </si>
  <si>
    <t>саморез</t>
  </si>
  <si>
    <t>провод</t>
  </si>
  <si>
    <t>1мп</t>
  </si>
  <si>
    <t>смена ламп (2шт) п-д2</t>
  </si>
  <si>
    <t>лампа тпл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</si>
</sst>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63" sqref="M6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583.1021322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1255.4040240000002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f>0.32*184.3</f>
        <v>58.976000000000006</v>
      </c>
      <c r="M24" s="31">
        <f>L24*126.87*1.302*1.15</f>
        <v>11203.225510176002</v>
      </c>
    </row>
    <row r="25" spans="1:13" ht="12.75">
      <c r="A25" t="s">
        <v>105</v>
      </c>
      <c r="J25" s="20">
        <v>2</v>
      </c>
      <c r="K25" s="20" t="s">
        <v>136</v>
      </c>
      <c r="L25" s="47">
        <v>1.87</v>
      </c>
      <c r="M25" s="31">
        <f aca="true" t="shared" si="1" ref="M25:M35">L25*126.87*1.302*1.15</f>
        <v>355.22978337</v>
      </c>
    </row>
    <row r="26" spans="1:13" ht="12.75">
      <c r="A26" t="s">
        <v>106</v>
      </c>
      <c r="J26" s="20">
        <v>3</v>
      </c>
      <c r="K26" s="20" t="s">
        <v>137</v>
      </c>
      <c r="L26" s="47">
        <f>2*4.46</f>
        <v>8.92</v>
      </c>
      <c r="M26" s="31">
        <f t="shared" si="1"/>
        <v>1694.4650629199998</v>
      </c>
    </row>
    <row r="27" spans="1:13" ht="12.75">
      <c r="A27" t="s">
        <v>107</v>
      </c>
      <c r="J27" s="20">
        <v>4</v>
      </c>
      <c r="K27" s="20" t="s">
        <v>138</v>
      </c>
      <c r="L27" s="47">
        <f>3*1.03</f>
        <v>3.09</v>
      </c>
      <c r="M27" s="31">
        <f t="shared" si="1"/>
        <v>586.98397359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 t="s">
        <v>139</v>
      </c>
      <c r="L28" s="47">
        <f>3*0.81</f>
        <v>2.43</v>
      </c>
      <c r="M28" s="31">
        <f t="shared" si="1"/>
        <v>461.60875593</v>
      </c>
    </row>
    <row r="29" spans="1:13" ht="12.75">
      <c r="A29" t="s">
        <v>109</v>
      </c>
      <c r="B29" s="1"/>
      <c r="C29" s="1"/>
      <c r="D29" s="1"/>
      <c r="J29" s="20">
        <v>6</v>
      </c>
      <c r="K29" s="20" t="s">
        <v>140</v>
      </c>
      <c r="L29" s="47">
        <f>0.02*41.6</f>
        <v>0.8320000000000001</v>
      </c>
      <c r="M29" s="31">
        <f t="shared" si="1"/>
        <v>158.04875923200004</v>
      </c>
    </row>
    <row r="30" spans="10:13" ht="12.75">
      <c r="J30" s="20">
        <v>7</v>
      </c>
      <c r="K30" s="20" t="s">
        <v>165</v>
      </c>
      <c r="L30" s="25">
        <f>0.02*89.1</f>
        <v>1.782</v>
      </c>
      <c r="M30" s="31">
        <f t="shared" si="1"/>
        <v>338.51308768200005</v>
      </c>
    </row>
    <row r="31" spans="2:13" ht="12.75">
      <c r="B31" t="s">
        <v>0</v>
      </c>
      <c r="J31" s="20">
        <v>8</v>
      </c>
      <c r="K31" s="20" t="s">
        <v>166</v>
      </c>
      <c r="L31" s="25">
        <v>0.19</v>
      </c>
      <c r="M31" s="31">
        <f t="shared" si="1"/>
        <v>36.09286569</v>
      </c>
    </row>
    <row r="32" spans="10:13" ht="12.75">
      <c r="J32" s="20">
        <v>9</v>
      </c>
      <c r="K32" s="20" t="s">
        <v>174</v>
      </c>
      <c r="L32" s="25">
        <v>0.14</v>
      </c>
      <c r="M32" s="31">
        <f t="shared" si="1"/>
        <v>26.594743140000002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78.23</v>
      </c>
      <c r="M36" s="32">
        <f>SUM(M24:M35)</f>
        <v>14860.762541730002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44189.03</v>
      </c>
      <c r="J40" s="20">
        <v>1</v>
      </c>
      <c r="K40" s="20" t="s">
        <v>141</v>
      </c>
      <c r="L40" s="25" t="s">
        <v>142</v>
      </c>
      <c r="M40" s="25">
        <f>32*111</f>
        <v>3552</v>
      </c>
    </row>
    <row r="41" spans="1:13" ht="12.75">
      <c r="A41" t="s">
        <v>7</v>
      </c>
      <c r="F41" s="5">
        <v>29599.85</v>
      </c>
      <c r="J41" s="20">
        <v>2</v>
      </c>
      <c r="K41" s="20" t="s">
        <v>143</v>
      </c>
      <c r="L41" s="23" t="s">
        <v>145</v>
      </c>
      <c r="M41" s="23">
        <f>78+72</f>
        <v>150</v>
      </c>
    </row>
    <row r="42" spans="2:13" ht="12.75">
      <c r="B42" t="s">
        <v>8</v>
      </c>
      <c r="F42" s="9">
        <f>F41/F40</f>
        <v>0.6698461133905859</v>
      </c>
      <c r="J42" s="20">
        <v>3</v>
      </c>
      <c r="K42" s="20" t="s">
        <v>150</v>
      </c>
      <c r="L42" s="23" t="s">
        <v>145</v>
      </c>
      <c r="M42" s="23">
        <v>80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151</v>
      </c>
      <c r="L43" s="23" t="s">
        <v>148</v>
      </c>
      <c r="M43" s="23">
        <f>8*8</f>
        <v>64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30499.85</v>
      </c>
      <c r="J44" s="20">
        <v>5</v>
      </c>
      <c r="K44" s="20" t="s">
        <v>152</v>
      </c>
      <c r="L44" s="23" t="s">
        <v>149</v>
      </c>
      <c r="M44" s="23">
        <f>10*5</f>
        <v>50</v>
      </c>
    </row>
    <row r="45" spans="10:13" ht="12.75">
      <c r="J45" s="20">
        <v>6</v>
      </c>
      <c r="K45" s="20" t="s">
        <v>153</v>
      </c>
      <c r="L45" s="23" t="s">
        <v>144</v>
      </c>
      <c r="M45" s="23">
        <v>716.13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3" t="s">
        <v>145</v>
      </c>
      <c r="M46" s="23">
        <f>2*12.41</f>
        <v>24.82</v>
      </c>
    </row>
    <row r="47" spans="10:13" ht="12.75">
      <c r="J47" s="20">
        <v>8</v>
      </c>
      <c r="K47" s="20" t="s">
        <v>154</v>
      </c>
      <c r="L47" s="23" t="s">
        <v>145</v>
      </c>
      <c r="M47" s="23">
        <f>2*137</f>
        <v>274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155</v>
      </c>
      <c r="L48" s="23" t="s">
        <v>145</v>
      </c>
      <c r="M48" s="23">
        <f>2*155</f>
        <v>310</v>
      </c>
    </row>
    <row r="49" spans="1:13" ht="12.75">
      <c r="A49" t="s">
        <v>12</v>
      </c>
      <c r="F49" s="11">
        <f>(6215+1285)*1.302</f>
        <v>9765</v>
      </c>
      <c r="J49" s="20">
        <v>10</v>
      </c>
      <c r="K49" s="20" t="s">
        <v>156</v>
      </c>
      <c r="L49" s="23" t="s">
        <v>146</v>
      </c>
      <c r="M49" s="23">
        <f>5*55</f>
        <v>275</v>
      </c>
    </row>
    <row r="50" spans="1:13" ht="12.75">
      <c r="A50" s="6" t="s">
        <v>15</v>
      </c>
      <c r="F50" s="11">
        <f>2000*1.202</f>
        <v>2404</v>
      </c>
      <c r="J50" s="20">
        <v>11</v>
      </c>
      <c r="K50" s="20" t="s">
        <v>157</v>
      </c>
      <c r="L50" s="23" t="s">
        <v>145</v>
      </c>
      <c r="M50" s="23">
        <f>2*47.07</f>
        <v>94.14</v>
      </c>
    </row>
    <row r="51" spans="1:13" ht="12.75">
      <c r="A51" s="6" t="s">
        <v>82</v>
      </c>
      <c r="E51" s="5"/>
      <c r="F51" s="11">
        <f>E51*E33</f>
        <v>0</v>
      </c>
      <c r="J51" s="20">
        <v>12</v>
      </c>
      <c r="K51" s="20" t="s">
        <v>158</v>
      </c>
      <c r="L51" s="23" t="s">
        <v>145</v>
      </c>
      <c r="M51" s="23">
        <v>10</v>
      </c>
    </row>
    <row r="52" spans="1:13" ht="12.75">
      <c r="A52" s="10" t="s">
        <v>34</v>
      </c>
      <c r="D52" s="5"/>
      <c r="F52" s="33">
        <f>F49+F50+F51</f>
        <v>12169</v>
      </c>
      <c r="J52" s="20">
        <v>13</v>
      </c>
      <c r="K52" s="20" t="s">
        <v>159</v>
      </c>
      <c r="L52" s="23" t="s">
        <v>145</v>
      </c>
      <c r="M52" s="23">
        <f>2*15</f>
        <v>30</v>
      </c>
    </row>
    <row r="53" spans="1:13" ht="12.75">
      <c r="A53" s="4" t="s">
        <v>16</v>
      </c>
      <c r="D53" s="5"/>
      <c r="J53" s="20">
        <v>14</v>
      </c>
      <c r="K53" s="20" t="s">
        <v>160</v>
      </c>
      <c r="L53" s="23" t="s">
        <v>145</v>
      </c>
      <c r="M53" s="23">
        <f>2*592</f>
        <v>1184</v>
      </c>
    </row>
    <row r="54" spans="1:13" ht="12.75">
      <c r="A54" t="s">
        <v>73</v>
      </c>
      <c r="D54" s="5">
        <v>2.22</v>
      </c>
      <c r="E54" t="s">
        <v>14</v>
      </c>
      <c r="F54" s="11">
        <f>E33*D54</f>
        <v>6185.142000000001</v>
      </c>
      <c r="J54" s="20">
        <v>15</v>
      </c>
      <c r="K54" s="20" t="s">
        <v>161</v>
      </c>
      <c r="L54" s="23" t="s">
        <v>145</v>
      </c>
      <c r="M54" s="23">
        <f>2*371.8</f>
        <v>743.6</v>
      </c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162</v>
      </c>
      <c r="L55" s="23" t="s">
        <v>144</v>
      </c>
      <c r="M55" s="23">
        <f>18</f>
        <v>18</v>
      </c>
    </row>
    <row r="56" spans="1:13" ht="12.75">
      <c r="A56" s="10" t="s">
        <v>17</v>
      </c>
      <c r="B56" s="10"/>
      <c r="C56" s="10"/>
      <c r="F56" s="33">
        <f>SUM(F54:F55)</f>
        <v>6185.142000000001</v>
      </c>
      <c r="J56" s="20">
        <v>17</v>
      </c>
      <c r="K56" s="20" t="s">
        <v>163</v>
      </c>
      <c r="L56" s="23" t="s">
        <v>147</v>
      </c>
      <c r="M56" s="23">
        <f>7*26</f>
        <v>182</v>
      </c>
    </row>
    <row r="57" spans="1:13" ht="12.75">
      <c r="A57" s="4" t="s">
        <v>18</v>
      </c>
      <c r="B57" s="4"/>
      <c r="J57" s="20">
        <v>18</v>
      </c>
      <c r="K57" s="20" t="s">
        <v>164</v>
      </c>
      <c r="L57" s="23" t="s">
        <v>144</v>
      </c>
      <c r="M57" s="23">
        <v>255</v>
      </c>
    </row>
    <row r="58" spans="1:13" ht="12.75">
      <c r="A58" t="s">
        <v>19</v>
      </c>
      <c r="C58">
        <v>233902</v>
      </c>
      <c r="D58">
        <v>229360</v>
      </c>
      <c r="E58">
        <v>3169.4</v>
      </c>
      <c r="F58" s="36">
        <f>C58/D58*E58</f>
        <v>3232.163405999302</v>
      </c>
      <c r="J58" s="20">
        <v>19</v>
      </c>
      <c r="K58" s="20" t="s">
        <v>167</v>
      </c>
      <c r="L58" s="23" t="s">
        <v>168</v>
      </c>
      <c r="M58" s="23">
        <f>3*292.42</f>
        <v>877.26</v>
      </c>
    </row>
    <row r="59" spans="1:13" ht="12.75">
      <c r="A59" t="s">
        <v>20</v>
      </c>
      <c r="F59" s="36">
        <f>M20</f>
        <v>1255.4040240000002</v>
      </c>
      <c r="J59" s="20">
        <v>20</v>
      </c>
      <c r="K59" s="20" t="s">
        <v>169</v>
      </c>
      <c r="L59" s="23" t="s">
        <v>170</v>
      </c>
      <c r="M59" s="23">
        <f>6*0.62</f>
        <v>3.7199999999999998</v>
      </c>
    </row>
    <row r="60" spans="1:13" ht="12.75">
      <c r="A60" t="s">
        <v>21</v>
      </c>
      <c r="F60" s="11">
        <f>M36</f>
        <v>14860.762541730002</v>
      </c>
      <c r="J60" s="20">
        <v>21</v>
      </c>
      <c r="K60" s="20" t="s">
        <v>171</v>
      </c>
      <c r="L60" s="23" t="s">
        <v>170</v>
      </c>
      <c r="M60" s="23">
        <f>6*0.78</f>
        <v>4.68</v>
      </c>
    </row>
    <row r="61" spans="1:13" ht="12.75">
      <c r="A61" t="s">
        <v>72</v>
      </c>
      <c r="F61" s="5">
        <f>0*600*1.302</f>
        <v>0</v>
      </c>
      <c r="J61" s="20">
        <v>22</v>
      </c>
      <c r="K61" s="20" t="s">
        <v>172</v>
      </c>
      <c r="L61" s="23" t="s">
        <v>173</v>
      </c>
      <c r="M61" s="23">
        <v>7.4</v>
      </c>
    </row>
    <row r="62" spans="1:13" ht="12.75">
      <c r="A62" t="s">
        <v>22</v>
      </c>
      <c r="F62" s="5">
        <f>M63</f>
        <v>9009.35</v>
      </c>
      <c r="J62" s="20">
        <v>23</v>
      </c>
      <c r="K62" s="20" t="s">
        <v>175</v>
      </c>
      <c r="L62" s="23" t="s">
        <v>145</v>
      </c>
      <c r="M62" s="23">
        <f>2*51.8</f>
        <v>103.6</v>
      </c>
    </row>
    <row r="63" spans="1:13" ht="12.75">
      <c r="A63" t="s">
        <v>23</v>
      </c>
      <c r="F63" s="5">
        <v>0</v>
      </c>
      <c r="J63" s="20"/>
      <c r="K63" s="20"/>
      <c r="L63" s="34" t="s">
        <v>65</v>
      </c>
      <c r="M63" s="35">
        <f>SUM(M40:M62)</f>
        <v>9009.35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0.44</v>
      </c>
      <c r="E65" t="s">
        <v>14</v>
      </c>
      <c r="F65" s="46">
        <f>B65*D65</f>
        <v>1225.884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29583.5639717293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0.19</v>
      </c>
      <c r="E70" t="s">
        <v>14</v>
      </c>
      <c r="F70" s="46">
        <f>B70*D70</f>
        <v>529.359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1.01</v>
      </c>
      <c r="E73" t="s">
        <v>14</v>
      </c>
      <c r="F73" s="11">
        <f>B73*D73</f>
        <v>2813.961</v>
      </c>
    </row>
    <row r="74" spans="1:6" ht="12.75">
      <c r="A74" s="10" t="s">
        <v>29</v>
      </c>
      <c r="F74" s="33">
        <f>F70+F73</f>
        <v>3343.3199999999997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1.95</v>
      </c>
      <c r="E77" t="s">
        <v>14</v>
      </c>
      <c r="F77" s="11">
        <f>B77*D77</f>
        <v>5432.8949999999995</v>
      </c>
    </row>
    <row r="78" spans="1:6" ht="12.75">
      <c r="A78" s="10" t="s">
        <v>32</v>
      </c>
      <c r="F78" s="33">
        <f>SUM(F77)</f>
        <v>5432.8949999999995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56713.9209717293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3289.407416360299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4433.52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1115.52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65552.3683880896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43556</v>
      </c>
      <c r="C87" s="41">
        <v>-197262</v>
      </c>
      <c r="D87" s="44">
        <f>F44</f>
        <v>30499.85</v>
      </c>
      <c r="E87" s="44">
        <f>F85</f>
        <v>65552.3683880896</v>
      </c>
      <c r="F87" s="45">
        <f>C87+D87-E87</f>
        <v>-232314.5183880896</v>
      </c>
    </row>
    <row r="89" spans="1:6" ht="13.5" thickBot="1">
      <c r="A89" t="s">
        <v>110</v>
      </c>
      <c r="C89" s="53">
        <v>43556</v>
      </c>
      <c r="D89" s="8" t="s">
        <v>111</v>
      </c>
      <c r="E89" s="53">
        <v>43585</v>
      </c>
      <c r="F89" t="s">
        <v>112</v>
      </c>
    </row>
    <row r="90" spans="1:7" ht="13.5" thickBot="1">
      <c r="A90" t="s">
        <v>113</v>
      </c>
      <c r="F90" s="54">
        <f>E87</f>
        <v>65552.3683880896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2019-07-10T08:25:31Z</dcterms:modified>
  <cp:category/>
  <cp:version/>
  <cp:contentType/>
  <cp:contentStatus/>
</cp:coreProperties>
</file>