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<sst xmlns="http://schemas.openxmlformats.org/spreadsheetml/2006/main" count="175" uniqueCount="150">
  <si>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</si>
  <si>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</si>
  <si>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</si>
  <si>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</si>
  <si>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</si>
  <si>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</si>
  <si>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</si>
  <si>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</si>
  <si>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</si>
  <si>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</si>
  <si>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</si>
  <si>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</si>
  <si>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</si>
  <si>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</si>
  <si>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</si>
  <si>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</si>
  <si>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</si>
  <si>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</si>
  <si>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</si>
  <si>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</si>
  <si>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</si>
  <si>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</si>
  <si>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</si>
  <si>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</si>
  <si>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</si>
  <si>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</si>
  <si>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</si>
  <si>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</si>
  <si>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</si>
  <si>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</si>
  <si>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</si>
  <si>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</si>
  <si>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</si>
  <si>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</si>
  <si>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</si>
  <si>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</si>
  <si>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</si>
  <si>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</si>
  <si>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</si>
  <si>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</si>
  <si>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</si>
  <si>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</si>
  <si>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</si>
  <si>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</si>
  <si>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</si>
  <si>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</si>
  <si>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</si>
  <si>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</si>
  <si>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</si>
  <si>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</si>
  <si>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</si>
  <si>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</si>
  <si>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</si>
  <si>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</si>
  <si>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</si>
  <si>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</si>
  <si>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</si>
  <si>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</si>
  <si>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</si>
  <si>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</si>
  <si>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</si>
  <si>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</si>
  <si>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</si>
  <si>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</si>
  <si>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</si>
  <si>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</si>
  <si>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</si>
  <si>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</si>
  <si>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</si>
  <si>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</si>
  <si>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</si>
  <si>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</si>
  <si>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</si>
  <si>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</si>
  <si>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</si>
  <si>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</si>
  <si>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</si>
  <si>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</si>
  <si>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</si>
  <si>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</si>
  <si>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</si>
  <si>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</si>
  <si>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</si>
  <si>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</si>
  <si>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</si>
  <si>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</si>
  <si>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</si>
  <si>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</si>
  <si>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</si>
  <si>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</si>
  <si>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</si>
  <si>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</si>
  <si>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</si>
  <si>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</si>
  <si>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</si>
  <si>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</si>
  <si>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</si>
  <si>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</si>
  <si>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</si>
  <si>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</si>
  <si>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</si>
  <si>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</si>
  <si>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</si>
  <si>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</si>
  <si>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</si>
  <si>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</si>
  <si>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</si>
  <si>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</si>
  <si>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</si>
  <si>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</si>
  <si>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</si>
  <si>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</si>
  <si>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</si>
  <si>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</si>
  <si>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</si>
  <si>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</si>
  <si>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</si>
  <si>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</si>
  <si>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</si>
  <si>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</si>
  <si>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</si>
  <si>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</si>
  <si>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</si>
  <si>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</si>
  <si>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</si>
  <si>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</si>
  <si>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</si>
  <si>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</si>
  <si>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</si>
  <si>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</si>
  <si>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</si>
  <si>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</si>
  <si>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</si>
  <si>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</si>
  <si>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</si>
  <si>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</si>
  <si>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</si>
  <si>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установка хомута (1шт)  п-д2 подвал</t>
  </si>
  <si>
    <t>хомут д 76</t>
  </si>
  <si>
    <t>1шт</t>
  </si>
  <si>
    <t xml:space="preserve">смена вентиля д 20 (1шт) </t>
  </si>
  <si>
    <t>вентиль д 20</t>
  </si>
  <si>
    <t>смена ламп (2шт) п-д 3</t>
  </si>
  <si>
    <t>лампа</t>
  </si>
  <si>
    <t>2шт</t>
  </si>
  <si>
    <t xml:space="preserve">смена труб д 25 (4мп) </t>
  </si>
  <si>
    <t>муфта 25</t>
  </si>
  <si>
    <t>уголок 25</t>
  </si>
  <si>
    <t>3шт</t>
  </si>
  <si>
    <t>диск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</si>
</sst>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6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3.95</v>
      </c>
      <c r="M6" s="46">
        <f>L6*126.87*1.302</f>
        <v>652.479723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5.890000000000001</v>
      </c>
      <c r="M20" s="34">
        <f>SUM(M6:M19)</f>
        <v>972.9381186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1.5</v>
      </c>
      <c r="M24" s="33">
        <f>L24*126.87*1.302*1.15</f>
        <v>284.9436765</v>
      </c>
    </row>
    <row r="25" spans="1:13" ht="12.75">
      <c r="A25" t="s">
        <v>108</v>
      </c>
      <c r="J25" s="20">
        <v>2</v>
      </c>
      <c r="K25" s="20" t="s">
        <v>140</v>
      </c>
      <c r="L25" s="46">
        <v>0.81</v>
      </c>
      <c r="M25" s="33">
        <f>L25*126.87*1.302*1.15</f>
        <v>153.86958531000002</v>
      </c>
    </row>
    <row r="26" spans="1:13" ht="12.75">
      <c r="A26" t="s">
        <v>109</v>
      </c>
      <c r="J26" s="20">
        <v>3</v>
      </c>
      <c r="K26" s="20" t="s">
        <v>142</v>
      </c>
      <c r="L26" s="46">
        <v>0.14</v>
      </c>
      <c r="M26" s="33">
        <f>L26*126.87*1.302*1.15</f>
        <v>26.594743140000002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145</v>
      </c>
      <c r="L27" s="25">
        <f>0.04*184.3</f>
        <v>7.372000000000001</v>
      </c>
      <c r="M27" s="33">
        <f aca="true" t="shared" si="1" ref="M27:M35">L27*126.87*1.302*1.15</f>
        <v>1400.4031887720002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1.5</v>
      </c>
      <c r="M36" s="34">
        <f>SUM(M24:M35)</f>
        <v>1865.811193722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42047.02-47.92</f>
        <v>41999.1</v>
      </c>
      <c r="J40" s="20">
        <v>1</v>
      </c>
      <c r="K40" s="20" t="s">
        <v>138</v>
      </c>
      <c r="L40" s="25" t="s">
        <v>139</v>
      </c>
      <c r="M40" s="25">
        <v>425</v>
      </c>
    </row>
    <row r="41" spans="1:13" ht="12.75">
      <c r="A41" t="s">
        <v>7</v>
      </c>
      <c r="F41" s="11">
        <v>34751.39</v>
      </c>
      <c r="J41" s="20">
        <v>2</v>
      </c>
      <c r="K41" s="20" t="s">
        <v>141</v>
      </c>
      <c r="L41" s="25" t="s">
        <v>139</v>
      </c>
      <c r="M41" s="25">
        <v>371</v>
      </c>
    </row>
    <row r="42" spans="2:13" ht="12.75">
      <c r="B42" t="s">
        <v>8</v>
      </c>
      <c r="F42" s="9">
        <f>F41/F40</f>
        <v>0.8274317783000112</v>
      </c>
      <c r="J42" s="20">
        <v>3</v>
      </c>
      <c r="K42" s="20" t="s">
        <v>143</v>
      </c>
      <c r="L42" s="25" t="s">
        <v>144</v>
      </c>
      <c r="M42" s="25">
        <f>2*11.6</f>
        <v>23.2</v>
      </c>
    </row>
    <row r="43" spans="1:13" ht="12.75">
      <c r="A43" t="s">
        <v>128</v>
      </c>
      <c r="E43" s="62"/>
      <c r="F43" s="11">
        <f>(513.2*14.37)+250+400</f>
        <v>8024.684</v>
      </c>
      <c r="J43" s="20">
        <v>4</v>
      </c>
      <c r="K43" s="57" t="s">
        <v>146</v>
      </c>
      <c r="L43" s="58" t="s">
        <v>139</v>
      </c>
      <c r="M43" s="61">
        <f>141</f>
        <v>141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42776.074</v>
      </c>
      <c r="J44" s="20">
        <v>5</v>
      </c>
      <c r="K44" s="20" t="s">
        <v>146</v>
      </c>
      <c r="L44" s="25" t="s">
        <v>139</v>
      </c>
      <c r="M44" s="25">
        <v>72</v>
      </c>
    </row>
    <row r="45" spans="10:13" ht="12.75">
      <c r="J45" s="20">
        <v>6</v>
      </c>
      <c r="K45" s="20" t="s">
        <v>147</v>
      </c>
      <c r="L45" s="25" t="s">
        <v>148</v>
      </c>
      <c r="M45" s="25">
        <f>3*8</f>
        <v>24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5" t="s">
        <v>139</v>
      </c>
      <c r="M46" s="25">
        <v>19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10024.606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2.22</v>
      </c>
      <c r="E54" t="s">
        <v>14</v>
      </c>
      <c r="F54" s="11">
        <f>E33*D54</f>
        <v>6314.568000000001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6314.568000000001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239353</v>
      </c>
      <c r="D58">
        <v>229360</v>
      </c>
      <c r="E58">
        <v>2844.4</v>
      </c>
      <c r="F58" s="35">
        <f>C58/D58*E58</f>
        <v>2968.3278392047437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972.9381186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1865.811193722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1075.2</v>
      </c>
    </row>
    <row r="62" spans="1:6" ht="12.75">
      <c r="A62" t="s">
        <v>22</v>
      </c>
      <c r="F62" s="5">
        <f>M61</f>
        <v>1075.2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0.25</v>
      </c>
      <c r="E65" t="s">
        <v>14</v>
      </c>
      <c r="F65" s="11">
        <f>B65*D65</f>
        <v>711.1</v>
      </c>
    </row>
    <row r="66" spans="1:6" ht="12.75">
      <c r="A66" s="64" t="s">
        <v>77</v>
      </c>
      <c r="B66" s="64" t="s">
        <v>78</v>
      </c>
      <c r="C66" s="64"/>
      <c r="D66" s="65"/>
      <c r="E66" s="64"/>
      <c r="F66" s="65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7593.3771515267445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0.19</v>
      </c>
      <c r="E70" t="s">
        <v>14</v>
      </c>
      <c r="F70" s="11">
        <f>B70*D70</f>
        <v>540.436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0.94</v>
      </c>
      <c r="F73" s="11">
        <f>B73*D73</f>
        <v>2673.736</v>
      </c>
    </row>
    <row r="74" spans="1:6" ht="12.75">
      <c r="A74" s="4" t="s">
        <v>28</v>
      </c>
      <c r="B74" s="1"/>
      <c r="F74" s="32">
        <f>F70+F73</f>
        <v>3214.172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1.97</v>
      </c>
      <c r="F77" s="5">
        <f>B77*D77</f>
        <v>5603.468</v>
      </c>
    </row>
    <row r="78" spans="1:6" ht="12.75">
      <c r="A78" s="4" t="s">
        <v>30</v>
      </c>
      <c r="B78" s="1"/>
      <c r="F78" s="8">
        <f>SUM(F77)</f>
        <v>5603.468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32750.191151526746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1899.5110867885512</v>
      </c>
      <c r="I81" s="7"/>
    </row>
    <row r="82" spans="1:9" ht="12.75">
      <c r="A82" s="1"/>
      <c r="B82" s="36" t="s">
        <v>130</v>
      </c>
      <c r="C82" s="45"/>
      <c r="D82" s="1"/>
      <c r="E82" s="59"/>
      <c r="F82" s="63">
        <v>17.8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34893.9722383153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43617</v>
      </c>
      <c r="C87" s="40">
        <v>-340245</v>
      </c>
      <c r="D87" s="43">
        <f>F44</f>
        <v>42776.074</v>
      </c>
      <c r="E87" s="43">
        <f>F85</f>
        <v>34893.9722383153</v>
      </c>
      <c r="F87" s="44">
        <f>C87+D87-E87</f>
        <v>-332362.89823831525</v>
      </c>
    </row>
    <row r="89" spans="1:6" ht="13.5" thickBot="1">
      <c r="A89" t="s">
        <v>113</v>
      </c>
      <c r="C89" s="55">
        <v>43617</v>
      </c>
      <c r="D89" s="8" t="s">
        <v>114</v>
      </c>
      <c r="E89" s="55">
        <v>43646</v>
      </c>
      <c r="F89" t="s">
        <v>115</v>
      </c>
    </row>
    <row r="90" spans="1:7" ht="13.5" thickBot="1">
      <c r="A90" t="s">
        <v>116</v>
      </c>
      <c r="F90" s="56">
        <f>E87</f>
        <v>34893.9722383153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2019-09-09T13:00:08Z</dcterms:modified>
  <cp:category/>
  <cp:version/>
  <cp:contentType/>
  <cp:contentStatus/>
</cp:coreProperties>
</file>