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<sst xmlns="http://schemas.openxmlformats.org/spreadsheetml/2006/main" count="191" uniqueCount="162">
  <si>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</si>
  <si>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</si>
  <si>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</si>
  <si>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</si>
  <si>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</si>
  <si>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</si>
  <si>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</si>
  <si>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</si>
  <si>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</si>
  <si>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</si>
  <si>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</si>
  <si>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</si>
  <si>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</si>
  <si>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</si>
  <si>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</si>
  <si>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</si>
  <si>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</si>
  <si>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</si>
  <si>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</si>
  <si>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</si>
  <si>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</si>
  <si>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</si>
  <si>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</si>
  <si>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</si>
  <si>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</si>
  <si>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</si>
  <si>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</si>
  <si>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</si>
  <si>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</si>
  <si>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</si>
  <si>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</si>
  <si>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</si>
  <si>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</si>
  <si>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</si>
  <si>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</si>
  <si>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</si>
  <si>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</si>
  <si>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</si>
  <si>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</si>
  <si>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</si>
  <si>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</si>
  <si>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</si>
  <si>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</si>
  <si>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</si>
  <si>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</si>
  <si>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</si>
  <si>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</si>
  <si>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</si>
  <si>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</si>
  <si>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</si>
  <si>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</si>
  <si>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</si>
  <si>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</si>
  <si>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</si>
  <si>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</si>
  <si>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</si>
  <si>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</si>
  <si>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</si>
  <si>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</si>
  <si>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</si>
  <si>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</si>
  <si>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</si>
  <si>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</si>
  <si>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</si>
  <si>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</si>
  <si>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</si>
  <si>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</si>
  <si>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</si>
  <si>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</si>
  <si>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</si>
  <si>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</si>
  <si>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</si>
  <si>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</si>
  <si>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</si>
  <si>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</si>
  <si>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</si>
  <si>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</si>
  <si>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</si>
  <si>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</si>
  <si>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</si>
  <si>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</si>
  <si>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</si>
  <si>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</si>
  <si>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</si>
  <si>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</si>
  <si>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</si>
  <si>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</si>
  <si>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</si>
  <si>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</si>
  <si>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</si>
  <si>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</si>
  <si>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</si>
  <si>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</si>
  <si>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</si>
  <si>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</si>
  <si>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</si>
  <si>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</si>
  <si>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</si>
  <si>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</si>
  <si>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</si>
  <si>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</si>
  <si>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</si>
  <si>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</si>
  <si>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</si>
  <si>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</si>
  <si>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</si>
  <si>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</si>
  <si>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</si>
  <si>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</si>
  <si>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</si>
  <si>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</si>
  <si>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</si>
  <si>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</si>
  <si>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</si>
  <si>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</si>
  <si>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</si>
  <si>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</si>
  <si>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</si>
  <si>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</si>
  <si>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</si>
  <si>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</si>
  <si>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</si>
  <si>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</si>
  <si>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</si>
  <si>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</si>
  <si>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</si>
  <si>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</si>
  <si>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</si>
  <si>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</si>
  <si>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</si>
  <si>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</si>
  <si>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</si>
  <si>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</si>
  <si>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</si>
  <si>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</si>
  <si>
    <t xml:space="preserve">смена труб д 25 п.пр. (6мп) </t>
  </si>
  <si>
    <t>смена гебо (1шт)</t>
  </si>
  <si>
    <t>труба д 25 п.пр.</t>
  </si>
  <si>
    <t>американка 25</t>
  </si>
  <si>
    <t xml:space="preserve">гебо </t>
  </si>
  <si>
    <t>уголок 90</t>
  </si>
  <si>
    <t>смена труб д 25 п.пр. (6мп) кв.16-31</t>
  </si>
  <si>
    <t>смена гебо (1шт) кв.16-31</t>
  </si>
  <si>
    <t>2шт</t>
  </si>
  <si>
    <t>9шт</t>
  </si>
  <si>
    <t>12мп</t>
  </si>
  <si>
    <t>20шт</t>
  </si>
  <si>
    <t>тройник 25</t>
  </si>
  <si>
    <t>смена грязевика эл.уз.</t>
  </si>
  <si>
    <t>смена вентиля д 20 (2шт)</t>
  </si>
  <si>
    <t>смена вентиля д 15 (2шт)</t>
  </si>
  <si>
    <t>болт</t>
  </si>
  <si>
    <t>24шт</t>
  </si>
  <si>
    <t>грязевик</t>
  </si>
  <si>
    <t>диск</t>
  </si>
  <si>
    <t>бочонок 15</t>
  </si>
  <si>
    <t>1шт</t>
  </si>
  <si>
    <t>бочонок 20</t>
  </si>
  <si>
    <t>вентиль д 20</t>
  </si>
  <si>
    <t>вентиль д 15</t>
  </si>
  <si>
    <t>эдектроды</t>
  </si>
  <si>
    <t>2,5кг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</si>
</sst>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7" sqref="M57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51">
        <f>L6*126.87*1.302</f>
        <v>472.42835640000004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376.6212072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51">
        <f t="shared" si="0"/>
        <v>991.1084400000001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12.72</v>
      </c>
      <c r="M20" s="34">
        <f>SUM(M6:M19)</f>
        <v>2101.1498928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8">
        <f>0.06*184.3</f>
        <v>11.058</v>
      </c>
      <c r="M24" s="33">
        <f>L24*126.87*1.302*1.15</f>
        <v>2100.604783158</v>
      </c>
    </row>
    <row r="25" spans="1:13" ht="12.75">
      <c r="A25" t="s">
        <v>106</v>
      </c>
      <c r="J25" s="36">
        <v>2</v>
      </c>
      <c r="K25" s="35" t="s">
        <v>136</v>
      </c>
      <c r="L25" s="58">
        <v>1.03</v>
      </c>
      <c r="M25" s="33">
        <f>L25*126.87*1.302*1.15</f>
        <v>195.66132453000003</v>
      </c>
    </row>
    <row r="26" spans="1:13" ht="12.75">
      <c r="A26" t="s">
        <v>107</v>
      </c>
      <c r="J26" s="36">
        <v>3</v>
      </c>
      <c r="K26" s="35" t="s">
        <v>141</v>
      </c>
      <c r="L26" s="58">
        <v>11.06</v>
      </c>
      <c r="M26" s="33">
        <f aca="true" t="shared" si="1" ref="M26:M40">L26*126.87*1.302*1.15</f>
        <v>2100.9847080600002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 t="s">
        <v>142</v>
      </c>
      <c r="L27" s="61">
        <v>1.03</v>
      </c>
      <c r="M27" s="33">
        <f t="shared" si="1"/>
        <v>195.66132453000003</v>
      </c>
    </row>
    <row r="28" spans="1:13" ht="12.75">
      <c r="A28" t="s">
        <v>109</v>
      </c>
      <c r="B28" s="1"/>
      <c r="C28" s="1"/>
      <c r="D28" s="1"/>
      <c r="J28" s="36">
        <v>5</v>
      </c>
      <c r="K28" s="35" t="s">
        <v>148</v>
      </c>
      <c r="L28" s="23">
        <v>12.85</v>
      </c>
      <c r="M28" s="33">
        <f t="shared" si="1"/>
        <v>2441.0174953500004</v>
      </c>
    </row>
    <row r="29" spans="1:13" ht="12.75">
      <c r="A29" t="s">
        <v>110</v>
      </c>
      <c r="B29" s="1"/>
      <c r="C29" s="8"/>
      <c r="D29" s="8"/>
      <c r="J29" s="36">
        <v>6</v>
      </c>
      <c r="K29" s="35" t="s">
        <v>149</v>
      </c>
      <c r="L29" s="23">
        <v>1.62</v>
      </c>
      <c r="M29" s="33">
        <f t="shared" si="1"/>
        <v>307.73917062000004</v>
      </c>
    </row>
    <row r="30" spans="10:13" ht="12.75">
      <c r="J30" s="36">
        <v>7</v>
      </c>
      <c r="K30" s="35" t="s">
        <v>150</v>
      </c>
      <c r="L30" s="23">
        <v>1.62</v>
      </c>
      <c r="M30" s="33">
        <f t="shared" si="1"/>
        <v>307.73917062000004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35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36">
        <v>14</v>
      </c>
      <c r="K37" s="35"/>
      <c r="L37" s="23"/>
      <c r="M37" s="33">
        <f t="shared" si="1"/>
        <v>0</v>
      </c>
    </row>
    <row r="38" spans="2:13" ht="12.75">
      <c r="B38" s="1" t="s">
        <v>5</v>
      </c>
      <c r="C38" s="1"/>
      <c r="J38" s="36">
        <v>15</v>
      </c>
      <c r="K38" s="35"/>
      <c r="L38" s="23"/>
      <c r="M38" s="33">
        <f t="shared" si="1"/>
        <v>0</v>
      </c>
    </row>
    <row r="39" spans="10:13" ht="12.75">
      <c r="J39" s="36">
        <v>16</v>
      </c>
      <c r="K39" s="35"/>
      <c r="L39" s="23"/>
      <c r="M39" s="33">
        <f t="shared" si="1"/>
        <v>0</v>
      </c>
    </row>
    <row r="40" spans="1:13" ht="12.75">
      <c r="A40" s="2" t="s">
        <v>6</v>
      </c>
      <c r="F40" s="11">
        <v>30968.65</v>
      </c>
      <c r="J40" s="36">
        <v>17</v>
      </c>
      <c r="K40" s="35"/>
      <c r="L40" s="23"/>
      <c r="M40" s="33">
        <f t="shared" si="1"/>
        <v>0</v>
      </c>
    </row>
    <row r="41" spans="1:13" ht="12.75">
      <c r="A41" t="s">
        <v>7</v>
      </c>
      <c r="F41" s="5">
        <v>29158.79</v>
      </c>
      <c r="J41" s="20"/>
      <c r="K41" s="30" t="s">
        <v>57</v>
      </c>
      <c r="L41" s="28">
        <f>SUM(L24:L40)</f>
        <v>40.267999999999994</v>
      </c>
      <c r="M41" s="34">
        <f>SUM(M24:M40)</f>
        <v>7649.407976868</v>
      </c>
    </row>
    <row r="42" spans="2:11" ht="12.75">
      <c r="B42" t="s">
        <v>8</v>
      </c>
      <c r="F42" s="9">
        <f>F41/F40</f>
        <v>0.9415583178472423</v>
      </c>
      <c r="K42" s="1" t="s">
        <v>61</v>
      </c>
    </row>
    <row r="43" spans="1:13" ht="12.75">
      <c r="A43" s="7" t="s">
        <v>126</v>
      </c>
      <c r="B43" s="7"/>
      <c r="C43" s="7"/>
      <c r="D43" s="7"/>
      <c r="E43" s="7"/>
      <c r="F43" s="5">
        <f>(439*14.44)+250+400</f>
        <v>6989.16</v>
      </c>
      <c r="J43" s="22" t="s">
        <v>35</v>
      </c>
      <c r="K43" s="22"/>
      <c r="L43" s="22" t="s">
        <v>62</v>
      </c>
      <c r="M43" s="22" t="s">
        <v>41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36147.95</v>
      </c>
      <c r="J44" s="23" t="s">
        <v>36</v>
      </c>
      <c r="K44" s="23" t="s">
        <v>37</v>
      </c>
      <c r="L44" s="23"/>
      <c r="M44" s="23" t="s">
        <v>63</v>
      </c>
    </row>
    <row r="45" spans="10:13" ht="12.75">
      <c r="J45" s="20">
        <v>1</v>
      </c>
      <c r="K45" s="20" t="s">
        <v>137</v>
      </c>
      <c r="L45" s="25" t="s">
        <v>145</v>
      </c>
      <c r="M45" s="25">
        <f>12*98.96</f>
        <v>1187.52</v>
      </c>
    </row>
    <row r="46" spans="2:13" ht="12.75">
      <c r="B46" s="1" t="s">
        <v>10</v>
      </c>
      <c r="C46" s="1"/>
      <c r="J46" s="20">
        <v>2</v>
      </c>
      <c r="K46" s="20" t="s">
        <v>138</v>
      </c>
      <c r="L46" s="25" t="s">
        <v>144</v>
      </c>
      <c r="M46" s="25">
        <f>9*141</f>
        <v>1269</v>
      </c>
    </row>
    <row r="47" spans="10:13" ht="12.75">
      <c r="J47" s="20">
        <v>3</v>
      </c>
      <c r="K47" s="20" t="s">
        <v>139</v>
      </c>
      <c r="L47" s="25" t="s">
        <v>143</v>
      </c>
      <c r="M47" s="25">
        <f>2*563.77</f>
        <v>1127.54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4</v>
      </c>
      <c r="K48" s="20" t="s">
        <v>140</v>
      </c>
      <c r="L48" s="25" t="s">
        <v>146</v>
      </c>
      <c r="M48" s="25">
        <f>20*10.5</f>
        <v>210</v>
      </c>
    </row>
    <row r="49" spans="1:13" ht="12.75">
      <c r="A49" t="s">
        <v>12</v>
      </c>
      <c r="F49" s="11">
        <f>(3955+445)*1.302</f>
        <v>5728.8</v>
      </c>
      <c r="J49" s="20">
        <v>5</v>
      </c>
      <c r="K49" s="20" t="s">
        <v>147</v>
      </c>
      <c r="L49" s="25" t="s">
        <v>143</v>
      </c>
      <c r="M49" s="51">
        <f>2*12.22</f>
        <v>24.44</v>
      </c>
    </row>
    <row r="50" spans="1:13" ht="12.75">
      <c r="A50" s="6" t="s">
        <v>15</v>
      </c>
      <c r="F50" s="11">
        <f>(1600+400)*1.302</f>
        <v>2604</v>
      </c>
      <c r="J50" s="20">
        <v>6</v>
      </c>
      <c r="K50" s="20" t="s">
        <v>151</v>
      </c>
      <c r="L50" s="25" t="s">
        <v>152</v>
      </c>
      <c r="M50" s="25">
        <f>24*20.52</f>
        <v>492.48</v>
      </c>
    </row>
    <row r="51" spans="1:13" ht="12.75">
      <c r="A51" s="6" t="s">
        <v>83</v>
      </c>
      <c r="E51" s="5"/>
      <c r="F51" s="11">
        <f>E51*E33</f>
        <v>0</v>
      </c>
      <c r="J51" s="20">
        <v>7</v>
      </c>
      <c r="K51" s="20" t="s">
        <v>153</v>
      </c>
      <c r="L51" s="25" t="s">
        <v>143</v>
      </c>
      <c r="M51" s="25">
        <f>2*5536</f>
        <v>11072</v>
      </c>
    </row>
    <row r="52" spans="1:13" ht="12.75">
      <c r="A52" s="4" t="s">
        <v>33</v>
      </c>
      <c r="B52" s="1"/>
      <c r="F52" s="32">
        <f>F49+F50+F51</f>
        <v>8332.8</v>
      </c>
      <c r="J52" s="20">
        <v>8</v>
      </c>
      <c r="K52" s="20" t="s">
        <v>154</v>
      </c>
      <c r="L52" s="25" t="s">
        <v>143</v>
      </c>
      <c r="M52" s="25">
        <f>2*23</f>
        <v>46</v>
      </c>
    </row>
    <row r="53" spans="1:13" ht="12.75">
      <c r="A53" s="4" t="s">
        <v>16</v>
      </c>
      <c r="J53" s="20">
        <v>9</v>
      </c>
      <c r="K53" s="20" t="s">
        <v>155</v>
      </c>
      <c r="L53" s="25" t="s">
        <v>156</v>
      </c>
      <c r="M53" s="25">
        <v>12</v>
      </c>
    </row>
    <row r="54" spans="1:13" ht="12.75">
      <c r="A54" t="s">
        <v>74</v>
      </c>
      <c r="D54" s="5">
        <v>2.22</v>
      </c>
      <c r="E54" t="s">
        <v>14</v>
      </c>
      <c r="F54" s="11">
        <f>E33*D54</f>
        <v>4666.4400000000005</v>
      </c>
      <c r="J54" s="20">
        <v>10</v>
      </c>
      <c r="K54" s="20" t="s">
        <v>157</v>
      </c>
      <c r="L54" s="25" t="s">
        <v>156</v>
      </c>
      <c r="M54" s="25">
        <v>14</v>
      </c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11</v>
      </c>
      <c r="K55" s="20" t="s">
        <v>158</v>
      </c>
      <c r="L55" s="25" t="s">
        <v>143</v>
      </c>
      <c r="M55" s="25">
        <f>2*371</f>
        <v>742</v>
      </c>
    </row>
    <row r="56" spans="1:13" ht="12.75">
      <c r="A56" s="4" t="s">
        <v>17</v>
      </c>
      <c r="B56" s="10"/>
      <c r="C56" s="10"/>
      <c r="F56" s="32">
        <f>SUM(F54:F55)</f>
        <v>4666.4400000000005</v>
      </c>
      <c r="J56" s="20">
        <v>12</v>
      </c>
      <c r="K56" s="20" t="s">
        <v>159</v>
      </c>
      <c r="L56" s="25" t="s">
        <v>143</v>
      </c>
      <c r="M56" s="25">
        <f>2*319</f>
        <v>638</v>
      </c>
    </row>
    <row r="57" spans="1:13" ht="12.75">
      <c r="A57" s="4" t="s">
        <v>18</v>
      </c>
      <c r="B57" s="4"/>
      <c r="J57" s="20">
        <v>13</v>
      </c>
      <c r="K57" s="20" t="s">
        <v>160</v>
      </c>
      <c r="L57" s="25" t="s">
        <v>161</v>
      </c>
      <c r="M57" s="51">
        <f>2.5*161.31</f>
        <v>403.275</v>
      </c>
    </row>
    <row r="58" spans="1:13" ht="12.75">
      <c r="A58" t="s">
        <v>19</v>
      </c>
      <c r="C58" s="54">
        <v>241335</v>
      </c>
      <c r="D58">
        <v>229360</v>
      </c>
      <c r="E58">
        <v>2102</v>
      </c>
      <c r="F58" s="37">
        <f>C58/D58*E58</f>
        <v>2211.7464684339034</v>
      </c>
      <c r="J58" s="20">
        <v>14</v>
      </c>
      <c r="K58" s="20"/>
      <c r="L58" s="25"/>
      <c r="M58" s="25"/>
    </row>
    <row r="59" spans="1:13" ht="12.75">
      <c r="A59" t="s">
        <v>20</v>
      </c>
      <c r="F59" s="37">
        <f>M20</f>
        <v>2101.1498928</v>
      </c>
      <c r="J59" s="20">
        <v>15</v>
      </c>
      <c r="K59" s="20"/>
      <c r="L59" s="25"/>
      <c r="M59" s="25"/>
    </row>
    <row r="60" spans="1:13" ht="12.75">
      <c r="A60" t="s">
        <v>21</v>
      </c>
      <c r="F60" s="11">
        <f>M41</f>
        <v>7649.407976868</v>
      </c>
      <c r="J60" s="20">
        <v>16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17</v>
      </c>
      <c r="K61" s="20"/>
      <c r="L61" s="25"/>
      <c r="M61" s="25"/>
    </row>
    <row r="62" spans="1:13" ht="12.75">
      <c r="A62" t="s">
        <v>22</v>
      </c>
      <c r="F62" s="5">
        <f>M74</f>
        <v>17238.255</v>
      </c>
      <c r="J62" s="20">
        <v>18</v>
      </c>
      <c r="K62" s="20"/>
      <c r="L62" s="25"/>
      <c r="M62" s="25"/>
    </row>
    <row r="63" spans="1:13" ht="12.75">
      <c r="A63" t="s">
        <v>23</v>
      </c>
      <c r="F63" s="5"/>
      <c r="J63" s="20">
        <v>19</v>
      </c>
      <c r="K63" s="20"/>
      <c r="L63" s="25"/>
      <c r="M63" s="25"/>
    </row>
    <row r="64" spans="1:13" ht="12.75">
      <c r="A64" t="s">
        <v>24</v>
      </c>
      <c r="F64" s="5"/>
      <c r="J64" s="20">
        <v>20</v>
      </c>
      <c r="K64" s="20"/>
      <c r="L64" s="25"/>
      <c r="M64" s="25"/>
    </row>
    <row r="65" spans="2:13" ht="12.75">
      <c r="B65">
        <v>2102</v>
      </c>
      <c r="C65" t="s">
        <v>13</v>
      </c>
      <c r="D65" s="11">
        <v>0.6</v>
      </c>
      <c r="E65" t="s">
        <v>14</v>
      </c>
      <c r="F65" s="5">
        <f>B65*D65</f>
        <v>1261.2</v>
      </c>
      <c r="J65" s="20">
        <v>21</v>
      </c>
      <c r="K65" s="20"/>
      <c r="L65" s="25"/>
      <c r="M65" s="25"/>
    </row>
    <row r="66" spans="1:13" ht="12.75">
      <c r="A66" s="64" t="s">
        <v>75</v>
      </c>
      <c r="B66" s="64"/>
      <c r="C66" s="64"/>
      <c r="D66" s="65"/>
      <c r="E66" s="64"/>
      <c r="F66" s="66">
        <v>0</v>
      </c>
      <c r="J66" s="20">
        <v>22</v>
      </c>
      <c r="K66" s="20"/>
      <c r="L66" s="25"/>
      <c r="M66" s="25"/>
    </row>
    <row r="67" spans="1:13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  <c r="J67" s="20">
        <v>23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30461.759338101907</v>
      </c>
      <c r="J68" s="20">
        <v>24</v>
      </c>
      <c r="K68" s="20"/>
      <c r="L68" s="25"/>
      <c r="M68" s="25"/>
    </row>
    <row r="69" spans="1:13" ht="12.75">
      <c r="A69" s="4" t="s">
        <v>26</v>
      </c>
      <c r="J69" s="20">
        <v>25</v>
      </c>
      <c r="K69" s="20"/>
      <c r="L69" s="25"/>
      <c r="M69" s="25"/>
    </row>
    <row r="70" spans="1:13" ht="12.75">
      <c r="A70" t="s">
        <v>27</v>
      </c>
      <c r="B70">
        <v>2102</v>
      </c>
      <c r="C70" t="s">
        <v>65</v>
      </c>
      <c r="D70" s="5">
        <v>0.19</v>
      </c>
      <c r="E70" t="s">
        <v>14</v>
      </c>
      <c r="F70" s="47">
        <f>B70*D70</f>
        <v>399.38</v>
      </c>
      <c r="J70" s="20">
        <v>26</v>
      </c>
      <c r="K70" s="20"/>
      <c r="L70" s="25"/>
      <c r="M70" s="25"/>
    </row>
    <row r="71" spans="1:13" ht="12.75">
      <c r="A71" t="s">
        <v>28</v>
      </c>
      <c r="F71" s="5"/>
      <c r="J71" s="20">
        <v>27</v>
      </c>
      <c r="K71" s="20"/>
      <c r="L71" s="25"/>
      <c r="M71" s="25"/>
    </row>
    <row r="72" spans="1:13" ht="12.75">
      <c r="A72" s="7" t="s">
        <v>71</v>
      </c>
      <c r="F72" s="5"/>
      <c r="J72" s="20">
        <v>28</v>
      </c>
      <c r="K72" s="20"/>
      <c r="L72" s="25"/>
      <c r="M72" s="25"/>
    </row>
    <row r="73" spans="2:13" ht="12.75">
      <c r="B73">
        <v>2102</v>
      </c>
      <c r="C73" t="s">
        <v>13</v>
      </c>
      <c r="D73" s="11">
        <v>1.06</v>
      </c>
      <c r="E73" t="s">
        <v>14</v>
      </c>
      <c r="F73" s="11">
        <f>B73*D73</f>
        <v>2228.12</v>
      </c>
      <c r="J73" s="20">
        <v>29</v>
      </c>
      <c r="K73" s="20"/>
      <c r="L73" s="25"/>
      <c r="M73" s="25"/>
    </row>
    <row r="74" spans="1:13" ht="12.75">
      <c r="A74" s="4" t="s">
        <v>29</v>
      </c>
      <c r="F74" s="32">
        <f>F70+F73</f>
        <v>2627.5</v>
      </c>
      <c r="J74" s="20"/>
      <c r="K74" s="20"/>
      <c r="L74" s="31" t="s">
        <v>64</v>
      </c>
      <c r="M74" s="28">
        <f>SUM(M45:M73)</f>
        <v>17238.255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2.13</v>
      </c>
      <c r="E77" t="s">
        <v>14</v>
      </c>
      <c r="F77" s="5">
        <f>B77*D77</f>
        <v>4477.26</v>
      </c>
    </row>
    <row r="78" spans="1:6" ht="12.75">
      <c r="A78" s="4" t="s">
        <v>31</v>
      </c>
      <c r="F78" s="8">
        <f>SUM(F77)</f>
        <v>4477.26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50565.75933810191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2932.8140416099104</v>
      </c>
      <c r="I81" s="7"/>
    </row>
    <row r="82" spans="1:9" ht="12.75">
      <c r="A82" s="1"/>
      <c r="B82" s="38" t="s">
        <v>128</v>
      </c>
      <c r="C82" s="50"/>
      <c r="D82" s="1"/>
      <c r="E82" s="59"/>
      <c r="F82" s="62">
        <v>142.6</v>
      </c>
      <c r="I82" s="7"/>
    </row>
    <row r="83" spans="1:9" ht="12.75">
      <c r="A83" s="1"/>
      <c r="B83" s="38" t="s">
        <v>129</v>
      </c>
      <c r="C83" s="50"/>
      <c r="D83" s="1"/>
      <c r="E83" s="59"/>
      <c r="F83" s="60">
        <v>188.54</v>
      </c>
      <c r="I83" s="7"/>
    </row>
    <row r="84" spans="1:9" ht="12.75">
      <c r="A84" s="1"/>
      <c r="B84" s="38" t="s">
        <v>130</v>
      </c>
      <c r="C84" s="50"/>
      <c r="D84" s="1"/>
      <c r="E84" s="59"/>
      <c r="F84" s="60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53829.71337971182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43678</v>
      </c>
      <c r="C87" s="42">
        <v>93972</v>
      </c>
      <c r="D87" s="45">
        <f>F44</f>
        <v>36147.95</v>
      </c>
      <c r="E87" s="45">
        <f>F85</f>
        <v>53829.71337971182</v>
      </c>
      <c r="F87" s="46">
        <f>C87+D87-E87</f>
        <v>76290.23662028817</v>
      </c>
    </row>
    <row r="89" spans="1:6" ht="13.5" thickBot="1">
      <c r="A89" t="s">
        <v>111</v>
      </c>
      <c r="C89" s="56">
        <v>43678</v>
      </c>
      <c r="D89" s="8" t="s">
        <v>112</v>
      </c>
      <c r="E89" s="56">
        <v>43708</v>
      </c>
      <c r="F89" s="63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2019-11-11T10:22:48Z</dcterms:modified>
  <cp:category/>
  <cp:version/>
  <cp:contentType/>
  <cp:contentStatus/>
</cp:coreProperties>
</file>