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<sst xmlns="http://schemas.openxmlformats.org/spreadsheetml/2006/main" count="175" uniqueCount="151">
  <si>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</si>
  <si>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</si>
  <si>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</si>
  <si>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</si>
  <si>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</si>
  <si>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</si>
  <si>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</si>
  <si>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</si>
  <si>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</si>
  <si>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</si>
  <si>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</si>
  <si>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</si>
  <si>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</si>
  <si>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</si>
  <si>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</si>
  <si>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</si>
  <si>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</si>
  <si>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</si>
  <si>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</si>
  <si>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</si>
  <si>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</si>
  <si>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</si>
  <si>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</si>
  <si>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</si>
  <si>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</si>
  <si>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</si>
  <si>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</si>
  <si>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</si>
  <si>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</si>
  <si>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</si>
  <si>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</si>
  <si>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</si>
  <si>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</si>
  <si>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</si>
  <si>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</si>
  <si>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</si>
  <si>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</si>
  <si>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</si>
  <si>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</si>
  <si>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</si>
  <si>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</si>
  <si>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</si>
  <si>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</si>
  <si>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</si>
  <si>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</si>
  <si>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</si>
  <si>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</si>
  <si>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</si>
  <si>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</si>
  <si>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</si>
  <si>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</si>
  <si>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</si>
  <si>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</si>
  <si>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</si>
  <si>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</si>
  <si>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</si>
  <si>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</si>
  <si>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</si>
  <si>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</si>
  <si>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</si>
  <si>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</si>
  <si>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</si>
  <si>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</si>
  <si>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</si>
  <si>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</si>
  <si>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</si>
  <si>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</si>
  <si>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</si>
  <si>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</si>
  <si>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</si>
  <si>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</si>
  <si>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</si>
  <si>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</si>
  <si>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</si>
  <si>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</si>
  <si>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</si>
  <si>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</si>
  <si>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</si>
  <si>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</si>
  <si>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</si>
  <si>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</si>
  <si>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</si>
  <si>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</si>
  <si>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</si>
  <si>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</si>
  <si>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</si>
  <si>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</si>
  <si>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</si>
  <si>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</si>
  <si>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</si>
  <si>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</si>
  <si>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</si>
  <si>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</si>
  <si>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</si>
  <si>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</si>
  <si>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</si>
  <si>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</si>
  <si>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</si>
  <si>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</si>
  <si>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</si>
  <si>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</si>
  <si>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</si>
  <si>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</si>
  <si>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</si>
  <si>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</si>
  <si>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</si>
  <si>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</si>
  <si>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</si>
  <si>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</si>
  <si>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</si>
  <si>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</si>
  <si>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</si>
  <si>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</si>
  <si>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</si>
  <si>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</si>
  <si>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</si>
  <si>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</si>
  <si>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</si>
  <si>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</si>
  <si>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</si>
  <si>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</si>
  <si>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</si>
  <si>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</si>
  <si>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</si>
  <si>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</si>
  <si>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</si>
  <si>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</si>
  <si>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</si>
  <si>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</si>
  <si>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</si>
  <si>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</si>
  <si>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</si>
  <si>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декабря</t>
  </si>
  <si>
    <t>за   декабрь  2019 г.</t>
  </si>
  <si>
    <t>ост.на 01.01</t>
  </si>
  <si>
    <t>(договор)</t>
  </si>
  <si>
    <t>смена труб д 110 (12мп) т.п.</t>
  </si>
  <si>
    <t>труба д 110 2-х мп.</t>
  </si>
  <si>
    <t>5шт</t>
  </si>
  <si>
    <t>труба д 110 1-х мп.</t>
  </si>
  <si>
    <t>2шт</t>
  </si>
  <si>
    <t>3шт</t>
  </si>
  <si>
    <t>переход 110</t>
  </si>
  <si>
    <t>установка радиатора (1шт)</t>
  </si>
  <si>
    <t>радиатор</t>
  </si>
  <si>
    <t>1шт</t>
  </si>
  <si>
    <t>пробка рад.</t>
  </si>
  <si>
    <t>4шт</t>
  </si>
  <si>
    <t>цанга</t>
  </si>
  <si>
    <t>диск</t>
  </si>
  <si>
    <t>бочонок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</si>
</sst>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4">
        <f>SUM(M6:M19)</f>
        <v>1689.8398902000001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/>
      <c r="M24" s="33">
        <v>22097</v>
      </c>
    </row>
    <row r="25" spans="1:13" ht="12.75">
      <c r="A25" t="s">
        <v>105</v>
      </c>
      <c r="J25" s="20">
        <v>2</v>
      </c>
      <c r="K25" s="20" t="s">
        <v>136</v>
      </c>
      <c r="L25" s="45">
        <f>0.12*146.9</f>
        <v>17.628</v>
      </c>
      <c r="M25" s="33">
        <f aca="true" t="shared" si="1" ref="M25:M38">L25*126.87*1.302*1.15</f>
        <v>3348.658086228</v>
      </c>
    </row>
    <row r="26" spans="1:13" ht="12.75">
      <c r="A26" t="s">
        <v>106</v>
      </c>
      <c r="J26" s="20">
        <v>3</v>
      </c>
      <c r="K26" s="20" t="s">
        <v>143</v>
      </c>
      <c r="L26" s="45">
        <v>12.04</v>
      </c>
      <c r="M26" s="33">
        <f t="shared" si="1"/>
        <v>2287.1479100399997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29.668</v>
      </c>
      <c r="M39" s="34">
        <f>SUM(M24:M38)</f>
        <v>27732.805996267998</v>
      </c>
    </row>
    <row r="40" spans="1:11" ht="12.75">
      <c r="A40" s="2" t="s">
        <v>6</v>
      </c>
      <c r="F40" s="11">
        <v>52744.51</v>
      </c>
      <c r="K40" s="1" t="s">
        <v>60</v>
      </c>
    </row>
    <row r="41" spans="1:13" ht="12.75">
      <c r="A41" t="s">
        <v>7</v>
      </c>
      <c r="F41" s="5">
        <v>57858.49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1.0969575790921178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f>5*316</f>
        <v>1580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58758.49</v>
      </c>
      <c r="J44" s="20">
        <v>2</v>
      </c>
      <c r="K44" s="20" t="s">
        <v>139</v>
      </c>
      <c r="L44" s="25" t="s">
        <v>140</v>
      </c>
      <c r="M44" s="25">
        <f>2*212</f>
        <v>424</v>
      </c>
    </row>
    <row r="45" spans="10:13" ht="12.75">
      <c r="J45" s="20">
        <v>3</v>
      </c>
      <c r="K45" s="20" t="s">
        <v>142</v>
      </c>
      <c r="L45" s="25" t="s">
        <v>141</v>
      </c>
      <c r="M45" s="25">
        <f>3*96</f>
        <v>288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v>6090</v>
      </c>
    </row>
    <row r="47" spans="10:13" ht="12.75">
      <c r="J47" s="20">
        <v>5</v>
      </c>
      <c r="K47" s="20" t="s">
        <v>146</v>
      </c>
      <c r="L47" s="25" t="s">
        <v>147</v>
      </c>
      <c r="M47" s="25">
        <f>4*63.17</f>
        <v>252.68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147</v>
      </c>
      <c r="M48" s="25">
        <f>4*188</f>
        <v>752</v>
      </c>
    </row>
    <row r="49" spans="1:13" ht="12.75">
      <c r="A49" t="s">
        <v>12</v>
      </c>
      <c r="F49" s="11">
        <f>5847.5*1.302</f>
        <v>7613.445000000001</v>
      </c>
      <c r="J49" s="20">
        <v>7</v>
      </c>
      <c r="K49" s="20" t="s">
        <v>149</v>
      </c>
      <c r="L49" s="25" t="s">
        <v>140</v>
      </c>
      <c r="M49" s="25">
        <f>2*55</f>
        <v>110</v>
      </c>
    </row>
    <row r="50" spans="1:13" ht="12.75">
      <c r="A50" s="6" t="s">
        <v>15</v>
      </c>
      <c r="F50" s="11">
        <f>(2500)*1.302</f>
        <v>3255</v>
      </c>
      <c r="J50" s="20">
        <v>8</v>
      </c>
      <c r="K50" s="20" t="s">
        <v>150</v>
      </c>
      <c r="L50" s="25" t="s">
        <v>145</v>
      </c>
      <c r="M50" s="25">
        <v>22.67</v>
      </c>
    </row>
    <row r="51" spans="1:13" ht="12.75">
      <c r="A51" s="55" t="s">
        <v>82</v>
      </c>
      <c r="B51" s="56"/>
      <c r="C51" s="56"/>
      <c r="D51" s="56"/>
      <c r="E51" s="57">
        <v>0.43</v>
      </c>
      <c r="F51" s="58">
        <f>E51*E33</f>
        <v>1471.675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12340.119999999999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0.1</v>
      </c>
      <c r="E55" t="s">
        <v>14</v>
      </c>
      <c r="F55" s="11">
        <f>B55*D55</f>
        <v>93.52000000000001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93.52000000000001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240839</v>
      </c>
      <c r="D58">
        <v>229360</v>
      </c>
      <c r="E58">
        <v>3422.5</v>
      </c>
      <c r="F58" s="35">
        <f>C58/D58*E58</f>
        <v>3593.789141524241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1689.8398902000001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27732.805996267998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9519.35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0.22</v>
      </c>
      <c r="E65" t="s">
        <v>14</v>
      </c>
      <c r="F65" s="5">
        <f>B65*D65</f>
        <v>752.95</v>
      </c>
      <c r="J65" s="20">
        <v>23</v>
      </c>
      <c r="K65" s="20"/>
      <c r="L65" s="25"/>
      <c r="M65" s="25"/>
    </row>
    <row r="66" spans="1:13" s="46" customFormat="1" ht="12.75">
      <c r="A66" s="52" t="s">
        <v>131</v>
      </c>
      <c r="B66" s="52"/>
      <c r="C66" s="52"/>
      <c r="D66" s="53"/>
      <c r="E66" s="52"/>
      <c r="F66" s="54">
        <v>0</v>
      </c>
      <c r="J66" s="20">
        <v>24</v>
      </c>
      <c r="K66" s="20"/>
      <c r="L66" s="25"/>
      <c r="M66" s="25"/>
    </row>
    <row r="67" spans="1:13" ht="12.75">
      <c r="A67" s="56" t="s">
        <v>83</v>
      </c>
      <c r="B67" s="56"/>
      <c r="C67" s="56"/>
      <c r="D67" s="58">
        <v>0.32</v>
      </c>
      <c r="E67" s="56"/>
      <c r="F67" s="57">
        <f>D67*E33</f>
        <v>1095.2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44383.93502799223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0.91</v>
      </c>
      <c r="E73" t="s">
        <v>14</v>
      </c>
      <c r="F73" s="11">
        <f>B73*D73</f>
        <v>3114.475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3901.65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2.23</v>
      </c>
      <c r="E77" t="s">
        <v>14</v>
      </c>
      <c r="F77" s="5">
        <f>B77*D77</f>
        <v>7632.175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7632.175</v>
      </c>
      <c r="J78" s="20"/>
      <c r="K78" s="20"/>
      <c r="L78" s="31" t="s">
        <v>63</v>
      </c>
      <c r="M78" s="28">
        <f>SUM(M43:M77)</f>
        <v>9519.35</v>
      </c>
    </row>
    <row r="79" spans="1:6" ht="12.75">
      <c r="A79" s="59" t="s">
        <v>77</v>
      </c>
      <c r="B79" s="56"/>
      <c r="C79" s="56"/>
      <c r="D79" s="57">
        <v>2.05</v>
      </c>
      <c r="E79" s="56"/>
      <c r="F79" s="60">
        <f>D79*E33</f>
        <v>7016.124999999999</v>
      </c>
    </row>
    <row r="80" spans="1:6" ht="12.75">
      <c r="A80" s="1" t="s">
        <v>31</v>
      </c>
      <c r="B80" s="1"/>
      <c r="F80" s="32">
        <f>F52+F56+F68+F74+F78+F79</f>
        <v>75367.52502799223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4371.316451623549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85517.42147961579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46"/>
      <c r="K86" s="46"/>
      <c r="L86" s="46"/>
      <c r="M86" s="46"/>
    </row>
    <row r="87" spans="1:6" ht="12.75">
      <c r="A87" s="13"/>
      <c r="B87" s="39">
        <v>44166</v>
      </c>
      <c r="C87" s="40">
        <v>-54564</v>
      </c>
      <c r="D87" s="43">
        <f>F44</f>
        <v>58758.49</v>
      </c>
      <c r="E87" s="43">
        <f>F85</f>
        <v>85517.42147961579</v>
      </c>
      <c r="F87" s="44">
        <f>C87+D87-E87</f>
        <v>-81322.9314796158</v>
      </c>
    </row>
    <row r="89" spans="1:6" ht="13.5" thickBot="1">
      <c r="A89" t="s">
        <v>110</v>
      </c>
      <c r="C89" s="48">
        <v>43800</v>
      </c>
      <c r="D89" s="8" t="s">
        <v>111</v>
      </c>
      <c r="E89" s="48">
        <v>43830</v>
      </c>
      <c r="F89" t="s">
        <v>112</v>
      </c>
    </row>
    <row r="90" spans="1:7" ht="13.5" thickBot="1">
      <c r="A90" t="s">
        <v>113</v>
      </c>
      <c r="F90" s="49">
        <f>E87</f>
        <v>85517.42147961579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2020-02-17T10:45:00Z</dcterms:modified>
  <cp:category/>
  <cp:version/>
  <cp:contentType/>
  <cp:contentStatus/>
</cp:coreProperties>
</file>