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<sst xmlns="http://schemas.openxmlformats.org/spreadsheetml/2006/main" count="179" uniqueCount="152">
  <si>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</si>
  <si>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</si>
  <si>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</si>
  <si>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</si>
  <si>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</si>
  <si>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</si>
  <si>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</si>
  <si>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</si>
  <si>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</si>
  <si>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</si>
  <si>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</si>
  <si>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</si>
  <si>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</si>
  <si>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</si>
  <si>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</si>
  <si>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</si>
  <si>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</si>
  <si>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</si>
  <si>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</si>
  <si>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</si>
  <si>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</si>
  <si>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</si>
  <si>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</si>
  <si>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</si>
  <si>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</si>
  <si>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</si>
  <si>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</si>
  <si>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</si>
  <si>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</si>
  <si>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</si>
  <si>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</si>
  <si>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</si>
  <si>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</si>
  <si>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</si>
  <si>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</si>
  <si>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</si>
  <si>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</si>
  <si>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</si>
  <si>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</si>
  <si>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</si>
  <si>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</si>
  <si>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</si>
  <si>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</si>
  <si>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</si>
  <si>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</si>
  <si>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</si>
  <si>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</si>
  <si>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</si>
  <si>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</si>
  <si>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</si>
  <si>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</si>
  <si>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</si>
  <si>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</si>
  <si>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</si>
  <si>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</si>
  <si>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</si>
  <si>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</si>
  <si>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</si>
  <si>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</si>
  <si>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</si>
  <si>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</si>
  <si>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</si>
  <si>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</si>
  <si>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</si>
  <si>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</si>
  <si>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</si>
  <si>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д.23</t>
  </si>
  <si>
    <t>остаток</t>
  </si>
  <si>
    <t>на</t>
  </si>
  <si>
    <t>поступило</t>
  </si>
  <si>
    <t>израсх.</t>
  </si>
  <si>
    <t>м2</t>
  </si>
  <si>
    <t>(з/пл. мастеров, диспетчеров,ЕСН, услуги сбербанка)</t>
  </si>
  <si>
    <t xml:space="preserve"> </t>
  </si>
  <si>
    <t>4) Аварийные заявки</t>
  </si>
  <si>
    <t>1) Вывоз и захоронение ТБО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</si>
  <si>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</si>
  <si>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</si>
  <si>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</si>
  <si>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</si>
  <si>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</si>
  <si>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</si>
  <si>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</si>
  <si>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</si>
  <si>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</si>
  <si>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</si>
  <si>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</si>
  <si>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</si>
  <si>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</si>
  <si>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</si>
  <si>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</si>
  <si>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</si>
  <si>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</si>
  <si>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</si>
  <si>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</si>
  <si>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</si>
  <si>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</si>
  <si>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</si>
  <si>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</si>
  <si>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</si>
  <si>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</si>
  <si>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</si>
  <si>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</si>
  <si>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</si>
  <si>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</si>
  <si>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</si>
  <si>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</si>
  <si>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</si>
  <si>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</si>
  <si>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</si>
  <si>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</si>
  <si>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</si>
  <si>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</si>
  <si>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</si>
  <si>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</si>
  <si>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</si>
  <si>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</si>
  <si>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</si>
  <si>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</si>
  <si>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</si>
  <si>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</si>
  <si>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</si>
  <si>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</si>
  <si>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</si>
  <si>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директора: Падуна Э.В. Действующего на основании _Устава__________________</t>
  </si>
  <si>
    <r>
      <t>1.2 Аренда</t>
    </r>
    <r>
      <rPr>
        <sz val="8"/>
        <rFont val="Arial Cyr"/>
        <family val="0"/>
      </rPr>
      <t xml:space="preserve"> (Спарк, ростелеком, комстар)</t>
    </r>
  </si>
  <si>
    <t>расходы на одн по эл.эн.</t>
  </si>
  <si>
    <t>расходы на одн по хвс</t>
  </si>
  <si>
    <t>расходы на одн по гвс</t>
  </si>
  <si>
    <t>2019 г.</t>
  </si>
  <si>
    <t>ВДГО (техобслуживание и ремонт)</t>
  </si>
  <si>
    <t>Плановые накопления</t>
  </si>
  <si>
    <t>ноября</t>
  </si>
  <si>
    <t>за   ноябрь  2019 г.</t>
  </si>
  <si>
    <t>ост.на 01.12</t>
  </si>
  <si>
    <t>смена ламп (3шт) п-д2,3</t>
  </si>
  <si>
    <t>лампа</t>
  </si>
  <si>
    <t>3шт</t>
  </si>
  <si>
    <t>смена светильника (1шт) п-д1</t>
  </si>
  <si>
    <t>светильник</t>
  </si>
  <si>
    <t>1шт</t>
  </si>
  <si>
    <t>саморез</t>
  </si>
  <si>
    <t>2шт</t>
  </si>
  <si>
    <t>ремонт штукатурки п-д1</t>
  </si>
  <si>
    <t>кирпич</t>
  </si>
  <si>
    <t>10шт</t>
  </si>
  <si>
    <t>смесь штукат.</t>
  </si>
  <si>
    <t>40 кг</t>
  </si>
  <si>
    <t>цемент</t>
  </si>
  <si>
    <t>20кг</t>
  </si>
  <si>
    <t>замена сиденья и спинки качелей детск. Площадка</t>
  </si>
  <si>
    <t>доска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</si>
</sst>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3" borderId="0" xfId="0" applyFill="1" applyAlignment="1">
      <alignment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zoomScale="90" zoomScaleNormal="90" zoomScalePageLayoutView="0" workbookViewId="0" topLeftCell="A43">
      <selection activeCell="D55" sqref="D55:D78"/>
    </sheetView>
  </sheetViews>
  <sheetFormatPr defaultColWidth="9.00390625" defaultRowHeight="12.75"/>
  <cols>
    <col min="1" max="1" width="15.50390625" style="0" customWidth="1"/>
    <col min="3" max="3" width="11.625" style="0" customWidth="1"/>
    <col min="4" max="4" width="11.125" style="0" customWidth="1"/>
    <col min="5" max="5" width="10.625" style="0" customWidth="1"/>
    <col min="6" max="6" width="9.50390625" style="0" bestFit="1" customWidth="1"/>
    <col min="9" max="9" width="4.875" style="0" customWidth="1"/>
    <col min="10" max="10" width="5.125" style="0" customWidth="1"/>
    <col min="11" max="11" width="51.875" style="0" customWidth="1"/>
    <col min="12" max="12" width="11.5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84</v>
      </c>
      <c r="D2" s="8">
        <v>11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129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5">
        <f>L6*126.87*1.302</f>
        <v>0</v>
      </c>
    </row>
    <row r="7" spans="2:13" ht="12.75">
      <c r="B7" t="s">
        <v>88</v>
      </c>
      <c r="C7" s="1" t="s">
        <v>89</v>
      </c>
      <c r="D7" s="8">
        <v>23</v>
      </c>
      <c r="J7" s="14">
        <v>2</v>
      </c>
      <c r="K7" s="14" t="s">
        <v>44</v>
      </c>
      <c r="L7" s="14"/>
      <c r="M7" s="45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3.83</v>
      </c>
      <c r="M11" s="45">
        <f t="shared" si="0"/>
        <v>632.6575542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94</v>
      </c>
      <c r="J13" s="16"/>
      <c r="K13" s="18" t="s">
        <v>79</v>
      </c>
      <c r="L13" s="23">
        <v>3.83</v>
      </c>
      <c r="M13" s="45">
        <f t="shared" si="0"/>
        <v>632.6575542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5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0</v>
      </c>
      <c r="M16" s="45">
        <f t="shared" si="0"/>
        <v>0</v>
      </c>
    </row>
    <row r="17" spans="5:13" ht="12.75">
      <c r="E17" t="s">
        <v>98</v>
      </c>
      <c r="J17" s="15" t="s">
        <v>54</v>
      </c>
      <c r="K17" s="26" t="s">
        <v>81</v>
      </c>
      <c r="L17" s="21">
        <v>0</v>
      </c>
      <c r="M17" s="45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2.25</v>
      </c>
      <c r="M18" s="45">
        <f t="shared" si="0"/>
        <v>371.665665</v>
      </c>
    </row>
    <row r="19" spans="1:13" ht="12.75">
      <c r="A19" t="s">
        <v>100</v>
      </c>
      <c r="J19" s="16" t="s">
        <v>80</v>
      </c>
      <c r="K19" s="18" t="s">
        <v>57</v>
      </c>
      <c r="L19" s="23">
        <v>0.5</v>
      </c>
      <c r="M19" s="45">
        <f t="shared" si="0"/>
        <v>82.59237</v>
      </c>
    </row>
    <row r="20" spans="1:13" ht="12.75">
      <c r="A20" t="s">
        <v>101</v>
      </c>
      <c r="J20" s="20"/>
      <c r="K20" s="27" t="s">
        <v>58</v>
      </c>
      <c r="L20" s="28">
        <f>SUM(L6:L19)</f>
        <v>10.41</v>
      </c>
      <c r="M20" s="34">
        <f>SUM(M6:M19)</f>
        <v>1719.5731434000002</v>
      </c>
    </row>
    <row r="21" spans="1:11" ht="12.75">
      <c r="A21" t="s">
        <v>124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 t="s">
        <v>135</v>
      </c>
      <c r="L24" s="45">
        <v>0.21</v>
      </c>
      <c r="M24" s="33">
        <f>L24*126.87*1.302*1.15</f>
        <v>39.89211471</v>
      </c>
    </row>
    <row r="25" spans="1:13" ht="12.75">
      <c r="A25" t="s">
        <v>105</v>
      </c>
      <c r="J25" s="20">
        <v>2</v>
      </c>
      <c r="K25" s="20" t="s">
        <v>138</v>
      </c>
      <c r="L25" s="57">
        <v>0.89</v>
      </c>
      <c r="M25" s="33">
        <f aca="true" t="shared" si="1" ref="M25:M43">L25*126.87*1.302*1.15</f>
        <v>169.06658139</v>
      </c>
    </row>
    <row r="26" spans="1:13" ht="12.75">
      <c r="A26" s="52" t="s">
        <v>106</v>
      </c>
      <c r="B26" s="52"/>
      <c r="C26" s="52"/>
      <c r="D26" s="52"/>
      <c r="E26" s="52"/>
      <c r="F26" s="52"/>
      <c r="G26" s="52"/>
      <c r="H26" s="52"/>
      <c r="J26" s="20">
        <v>3</v>
      </c>
      <c r="K26" s="20" t="s">
        <v>138</v>
      </c>
      <c r="L26" s="61">
        <v>0.89</v>
      </c>
      <c r="M26" s="33">
        <f t="shared" si="1"/>
        <v>169.06658139</v>
      </c>
    </row>
    <row r="27" spans="1:13" ht="12.75">
      <c r="A27" t="s">
        <v>107</v>
      </c>
      <c r="B27" s="1"/>
      <c r="C27" s="1"/>
      <c r="D27" s="1"/>
      <c r="J27" s="20">
        <v>4</v>
      </c>
      <c r="K27" s="20" t="s">
        <v>143</v>
      </c>
      <c r="L27" s="25">
        <v>4.15</v>
      </c>
      <c r="M27" s="33">
        <f t="shared" si="1"/>
        <v>788.3441716500001</v>
      </c>
    </row>
    <row r="28" spans="1:13" ht="12.75">
      <c r="A28" t="s">
        <v>108</v>
      </c>
      <c r="B28" s="1"/>
      <c r="C28" s="8"/>
      <c r="D28" s="8"/>
      <c r="J28" s="20">
        <v>5</v>
      </c>
      <c r="K28" s="20" t="s">
        <v>150</v>
      </c>
      <c r="L28" s="25">
        <v>3.54</v>
      </c>
      <c r="M28" s="33">
        <f t="shared" si="1"/>
        <v>672.4670765399999</v>
      </c>
    </row>
    <row r="29" spans="1:13" ht="12.75">
      <c r="A29" t="s">
        <v>109</v>
      </c>
      <c r="J29" s="20">
        <v>6</v>
      </c>
      <c r="K29" s="20"/>
      <c r="L29" s="45"/>
      <c r="M29" s="33">
        <f t="shared" si="1"/>
        <v>0</v>
      </c>
    </row>
    <row r="30" spans="10:13" ht="12.75">
      <c r="J30" s="20">
        <v>7</v>
      </c>
      <c r="K30" s="20"/>
      <c r="L30" s="4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3471.1</v>
      </c>
      <c r="F33" t="s">
        <v>71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957.4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317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>
        <v>16</v>
      </c>
      <c r="K39" s="20"/>
      <c r="L39" s="25"/>
      <c r="M39" s="33">
        <f t="shared" si="1"/>
        <v>0</v>
      </c>
    </row>
    <row r="40" spans="1:13" ht="12.75">
      <c r="A40" s="2" t="s">
        <v>6</v>
      </c>
      <c r="F40" s="11">
        <v>51266.04</v>
      </c>
      <c r="J40" s="20">
        <v>17</v>
      </c>
      <c r="K40" s="20"/>
      <c r="L40" s="25"/>
      <c r="M40" s="33">
        <f t="shared" si="1"/>
        <v>0</v>
      </c>
    </row>
    <row r="41" spans="1:13" ht="12.75">
      <c r="A41" t="s">
        <v>7</v>
      </c>
      <c r="F41" s="11">
        <v>80808.83</v>
      </c>
      <c r="J41" s="20">
        <v>18</v>
      </c>
      <c r="K41" s="20"/>
      <c r="L41" s="25"/>
      <c r="M41" s="33">
        <f t="shared" si="1"/>
        <v>0</v>
      </c>
    </row>
    <row r="42" spans="2:13" ht="12.75">
      <c r="B42" t="s">
        <v>8</v>
      </c>
      <c r="F42" s="9">
        <f>F41/F40</f>
        <v>1.5762643262479412</v>
      </c>
      <c r="J42" s="20">
        <v>19</v>
      </c>
      <c r="K42" s="20"/>
      <c r="L42" s="25"/>
      <c r="M42" s="33">
        <f t="shared" si="1"/>
        <v>0</v>
      </c>
    </row>
    <row r="43" spans="1:13" ht="12.75">
      <c r="A43" t="s">
        <v>125</v>
      </c>
      <c r="F43" s="5">
        <f>250+400+250</f>
        <v>900</v>
      </c>
      <c r="J43" s="20">
        <v>20</v>
      </c>
      <c r="K43" s="20"/>
      <c r="L43" s="25"/>
      <c r="M43" s="33">
        <f t="shared" si="1"/>
        <v>0</v>
      </c>
    </row>
    <row r="44" spans="1:13" ht="12.75">
      <c r="A44" s="55"/>
      <c r="B44" s="55"/>
      <c r="C44" s="55"/>
      <c r="D44" s="55"/>
      <c r="E44" s="55"/>
      <c r="F44" s="56">
        <v>0</v>
      </c>
      <c r="J44" s="20"/>
      <c r="K44" s="30" t="s">
        <v>58</v>
      </c>
      <c r="L44" s="28">
        <f>SUM(L24:L43)</f>
        <v>9.68</v>
      </c>
      <c r="M44" s="34">
        <f>SUM(M24:M43)</f>
        <v>1838.83652568</v>
      </c>
    </row>
    <row r="45" spans="1:11" ht="12.75">
      <c r="A45" s="3" t="s">
        <v>9</v>
      </c>
      <c r="B45" s="3"/>
      <c r="C45" s="3"/>
      <c r="D45" s="3"/>
      <c r="E45" s="1"/>
      <c r="F45" s="8">
        <f>F41+F43+F44</f>
        <v>81708.83</v>
      </c>
      <c r="K45" s="1" t="s">
        <v>62</v>
      </c>
    </row>
    <row r="46" spans="6:13" ht="12.75">
      <c r="F46" t="s">
        <v>73</v>
      </c>
      <c r="J46" s="22" t="s">
        <v>36</v>
      </c>
      <c r="K46" s="22"/>
      <c r="L46" s="22" t="s">
        <v>63</v>
      </c>
      <c r="M46" s="22" t="s">
        <v>42</v>
      </c>
    </row>
    <row r="47" spans="2:13" ht="12.75">
      <c r="B47" s="1" t="s">
        <v>10</v>
      </c>
      <c r="C47" s="1"/>
      <c r="J47" s="23" t="s">
        <v>37</v>
      </c>
      <c r="K47" s="23" t="s">
        <v>38</v>
      </c>
      <c r="L47" s="23"/>
      <c r="M47" s="23" t="s">
        <v>64</v>
      </c>
    </row>
    <row r="48" spans="10:13" ht="12.75">
      <c r="J48" s="20">
        <v>1</v>
      </c>
      <c r="K48" s="20" t="s">
        <v>136</v>
      </c>
      <c r="L48" s="25" t="s">
        <v>137</v>
      </c>
      <c r="M48" s="45">
        <f>3*11.6</f>
        <v>34.8</v>
      </c>
    </row>
    <row r="49" spans="1:13" ht="12.75">
      <c r="A49" s="4" t="s">
        <v>11</v>
      </c>
      <c r="B49" s="4"/>
      <c r="C49" s="4"/>
      <c r="D49" s="4"/>
      <c r="E49" s="4"/>
      <c r="F49" s="4"/>
      <c r="J49" s="20">
        <v>2</v>
      </c>
      <c r="K49" s="20" t="s">
        <v>139</v>
      </c>
      <c r="L49" s="25" t="s">
        <v>140</v>
      </c>
      <c r="M49" s="25">
        <v>296.95</v>
      </c>
    </row>
    <row r="50" spans="1:13" ht="12.75">
      <c r="A50" t="s">
        <v>12</v>
      </c>
      <c r="F50" s="11">
        <f>5850*1.302</f>
        <v>7616.7</v>
      </c>
      <c r="J50" s="20">
        <v>3</v>
      </c>
      <c r="K50" s="20" t="s">
        <v>141</v>
      </c>
      <c r="L50" s="25" t="s">
        <v>142</v>
      </c>
      <c r="M50" s="45">
        <f>2*0.85</f>
        <v>1.7</v>
      </c>
    </row>
    <row r="51" spans="1:13" ht="12.75">
      <c r="A51" s="6" t="s">
        <v>15</v>
      </c>
      <c r="F51" s="11">
        <f>2500*1.302</f>
        <v>3255</v>
      </c>
      <c r="J51" s="20">
        <v>4</v>
      </c>
      <c r="K51" s="20" t="s">
        <v>139</v>
      </c>
      <c r="L51" s="25" t="s">
        <v>140</v>
      </c>
      <c r="M51" s="25">
        <v>496.83</v>
      </c>
    </row>
    <row r="52" spans="1:13" ht="12.75">
      <c r="A52" s="6" t="s">
        <v>82</v>
      </c>
      <c r="E52" s="5"/>
      <c r="F52" s="11">
        <f>E52*E33</f>
        <v>0</v>
      </c>
      <c r="J52" s="20">
        <v>5</v>
      </c>
      <c r="K52" s="20" t="s">
        <v>144</v>
      </c>
      <c r="L52" s="25" t="s">
        <v>145</v>
      </c>
      <c r="M52" s="25">
        <f>10*9.5</f>
        <v>95</v>
      </c>
    </row>
    <row r="53" spans="1:13" ht="12.75">
      <c r="A53" s="4" t="s">
        <v>34</v>
      </c>
      <c r="F53" s="32">
        <f>F50+F51+F52</f>
        <v>10871.7</v>
      </c>
      <c r="J53" s="20">
        <v>6</v>
      </c>
      <c r="K53" s="20" t="s">
        <v>146</v>
      </c>
      <c r="L53" s="25" t="s">
        <v>147</v>
      </c>
      <c r="M53" s="25">
        <f>40*2.6</f>
        <v>104</v>
      </c>
    </row>
    <row r="54" spans="1:13" ht="12.75">
      <c r="A54" s="4" t="s">
        <v>16</v>
      </c>
      <c r="J54" s="20">
        <v>7</v>
      </c>
      <c r="K54" s="20" t="s">
        <v>148</v>
      </c>
      <c r="L54" s="25" t="s">
        <v>149</v>
      </c>
      <c r="M54" s="25">
        <f>20*6</f>
        <v>120</v>
      </c>
    </row>
    <row r="55" spans="1:13" ht="12.75">
      <c r="A55" t="s">
        <v>75</v>
      </c>
      <c r="D55" s="5">
        <v>0</v>
      </c>
      <c r="E55" t="s">
        <v>14</v>
      </c>
      <c r="F55" s="11">
        <f>E33*D55</f>
        <v>0</v>
      </c>
      <c r="J55" s="20">
        <v>8</v>
      </c>
      <c r="K55" s="20" t="s">
        <v>151</v>
      </c>
      <c r="L55" s="25" t="s">
        <v>140</v>
      </c>
      <c r="M55" s="25">
        <v>214.82</v>
      </c>
    </row>
    <row r="56" spans="1:13" ht="12.75">
      <c r="A56" t="s">
        <v>78</v>
      </c>
      <c r="B56">
        <v>957.4</v>
      </c>
      <c r="C56" t="s">
        <v>13</v>
      </c>
      <c r="D56" s="11">
        <v>0</v>
      </c>
      <c r="E56" t="s">
        <v>14</v>
      </c>
      <c r="F56" s="11">
        <f>B56*D56</f>
        <v>0</v>
      </c>
      <c r="J56" s="20">
        <v>9</v>
      </c>
      <c r="K56" s="20" t="s">
        <v>141</v>
      </c>
      <c r="L56" s="25" t="s">
        <v>145</v>
      </c>
      <c r="M56" s="25">
        <f>10*0.85</f>
        <v>8.5</v>
      </c>
    </row>
    <row r="57" spans="1:13" ht="12.75">
      <c r="A57" s="4" t="s">
        <v>17</v>
      </c>
      <c r="B57" s="10"/>
      <c r="C57" s="10"/>
      <c r="F57" s="32">
        <f>SUM(F55:F56)</f>
        <v>0</v>
      </c>
      <c r="J57" s="20">
        <v>11</v>
      </c>
      <c r="K57" s="20"/>
      <c r="L57" s="25"/>
      <c r="M57" s="25"/>
    </row>
    <row r="58" spans="1:13" ht="12.75">
      <c r="A58" s="4" t="s">
        <v>18</v>
      </c>
      <c r="B58" s="4"/>
      <c r="J58" s="20">
        <v>12</v>
      </c>
      <c r="K58" s="20"/>
      <c r="L58" s="25"/>
      <c r="M58" s="25"/>
    </row>
    <row r="59" spans="1:13" ht="12.75">
      <c r="A59" t="s">
        <v>19</v>
      </c>
      <c r="C59" s="51">
        <v>241830</v>
      </c>
      <c r="D59">
        <v>229360</v>
      </c>
      <c r="E59">
        <v>3471.1</v>
      </c>
      <c r="F59" s="35">
        <f>C59/D59*E59</f>
        <v>3659.8191184164634</v>
      </c>
      <c r="J59" s="20">
        <v>13</v>
      </c>
      <c r="K59" s="20"/>
      <c r="L59" s="25"/>
      <c r="M59" s="25"/>
    </row>
    <row r="60" spans="1:13" ht="12.75">
      <c r="A60" t="s">
        <v>20</v>
      </c>
      <c r="F60" s="35">
        <f>M20</f>
        <v>1719.5731434000002</v>
      </c>
      <c r="J60" s="20">
        <v>14</v>
      </c>
      <c r="K60" s="20"/>
      <c r="L60" s="25"/>
      <c r="M60" s="25"/>
    </row>
    <row r="61" spans="1:13" ht="12.75">
      <c r="A61" t="s">
        <v>21</v>
      </c>
      <c r="F61" s="11">
        <f>M44</f>
        <v>1838.83652568</v>
      </c>
      <c r="J61" s="20">
        <v>15</v>
      </c>
      <c r="K61" s="20"/>
      <c r="L61" s="25"/>
      <c r="M61" s="25"/>
    </row>
    <row r="62" spans="1:13" ht="12.75">
      <c r="A62" t="s">
        <v>74</v>
      </c>
      <c r="F62" s="5">
        <f>0*600*30.2%</f>
        <v>0</v>
      </c>
      <c r="J62" s="20">
        <v>16</v>
      </c>
      <c r="K62" s="20"/>
      <c r="L62" s="25"/>
      <c r="M62" s="25"/>
    </row>
    <row r="63" spans="1:13" ht="12.75">
      <c r="A63" t="s">
        <v>22</v>
      </c>
      <c r="F63" s="5">
        <f>M63</f>
        <v>1372.6</v>
      </c>
      <c r="J63" s="20"/>
      <c r="K63" s="20"/>
      <c r="L63" s="31" t="s">
        <v>65</v>
      </c>
      <c r="M63" s="28">
        <f>SUM(M48:M62)</f>
        <v>1372.6</v>
      </c>
    </row>
    <row r="64" spans="1:6" ht="12.75">
      <c r="A64" t="s">
        <v>23</v>
      </c>
      <c r="F64" s="5"/>
    </row>
    <row r="65" spans="1:6" ht="12.75">
      <c r="A65" t="s">
        <v>24</v>
      </c>
      <c r="F65" s="5"/>
    </row>
    <row r="66" spans="2:6" ht="12.75">
      <c r="B66">
        <v>3471.1</v>
      </c>
      <c r="C66" t="s">
        <v>13</v>
      </c>
      <c r="D66" s="11">
        <v>0.38</v>
      </c>
      <c r="E66" t="s">
        <v>14</v>
      </c>
      <c r="F66" s="11">
        <f>B66*D66</f>
        <v>1319.018</v>
      </c>
    </row>
    <row r="67" spans="1:15" s="58" customFormat="1" ht="12.75">
      <c r="A67" s="58" t="s">
        <v>130</v>
      </c>
      <c r="D67" s="62"/>
      <c r="F67" s="62">
        <v>0</v>
      </c>
      <c r="J67"/>
      <c r="K67"/>
      <c r="L67"/>
      <c r="M67"/>
      <c r="N67"/>
      <c r="O67"/>
    </row>
    <row r="68" spans="1:6" ht="12.75">
      <c r="A68" s="47" t="s">
        <v>83</v>
      </c>
      <c r="B68" s="47"/>
      <c r="C68" s="47"/>
      <c r="D68" s="50">
        <v>0</v>
      </c>
      <c r="E68" s="47"/>
      <c r="F68" s="50">
        <f>D68*E33</f>
        <v>0</v>
      </c>
    </row>
    <row r="69" spans="1:6" ht="12.75">
      <c r="A69" s="4" t="s">
        <v>25</v>
      </c>
      <c r="B69" s="10"/>
      <c r="C69" s="10"/>
      <c r="F69" s="32">
        <f>SUM(F59:F68)</f>
        <v>9909.846787496463</v>
      </c>
    </row>
    <row r="70" ht="12.75">
      <c r="A70" s="4" t="s">
        <v>26</v>
      </c>
    </row>
    <row r="71" spans="1:6" ht="12.75">
      <c r="A71" t="s">
        <v>27</v>
      </c>
      <c r="B71">
        <v>3471.1</v>
      </c>
      <c r="C71" t="s">
        <v>71</v>
      </c>
      <c r="D71" s="5">
        <v>0.23</v>
      </c>
      <c r="E71" t="s">
        <v>14</v>
      </c>
      <c r="F71" s="11">
        <f>B71*D71</f>
        <v>798.3530000000001</v>
      </c>
    </row>
    <row r="72" spans="1:6" ht="12.75">
      <c r="A72" t="s">
        <v>28</v>
      </c>
      <c r="F72" s="5"/>
    </row>
    <row r="73" spans="1:6" ht="12.75">
      <c r="A73" s="7" t="s">
        <v>72</v>
      </c>
      <c r="F73" s="5"/>
    </row>
    <row r="74" spans="2:6" ht="12.75">
      <c r="B74">
        <v>3471.1</v>
      </c>
      <c r="C74" t="s">
        <v>13</v>
      </c>
      <c r="D74" s="11">
        <v>0.81</v>
      </c>
      <c r="E74" t="s">
        <v>14</v>
      </c>
      <c r="F74" s="11">
        <f>B74*D74</f>
        <v>2811.591</v>
      </c>
    </row>
    <row r="75" spans="1:6" ht="12.75">
      <c r="A75" s="4" t="s">
        <v>29</v>
      </c>
      <c r="F75" s="32">
        <f>F71+F74</f>
        <v>3609.944</v>
      </c>
    </row>
    <row r="76" ht="12.75">
      <c r="A76" s="4" t="s">
        <v>30</v>
      </c>
    </row>
    <row r="77" spans="1:6" ht="12.75">
      <c r="A77" s="7" t="s">
        <v>31</v>
      </c>
      <c r="B77" s="7"/>
      <c r="C77" s="7"/>
      <c r="D77" s="7"/>
      <c r="E77" s="7"/>
      <c r="F77" s="7"/>
    </row>
    <row r="78" spans="2:6" ht="12.75">
      <c r="B78">
        <v>3471.1</v>
      </c>
      <c r="C78" t="s">
        <v>13</v>
      </c>
      <c r="D78" s="11">
        <v>2.34</v>
      </c>
      <c r="E78" t="s">
        <v>14</v>
      </c>
      <c r="F78" s="11">
        <f>B78*D78</f>
        <v>8122.373999999999</v>
      </c>
    </row>
    <row r="79" spans="1:6" ht="12.75">
      <c r="A79" s="4" t="s">
        <v>32</v>
      </c>
      <c r="F79" s="32">
        <f>SUM(F78)</f>
        <v>8122.373999999999</v>
      </c>
    </row>
    <row r="80" spans="1:6" ht="12.75">
      <c r="A80" s="46" t="s">
        <v>77</v>
      </c>
      <c r="B80" s="47"/>
      <c r="C80" s="47"/>
      <c r="D80" s="48">
        <v>0</v>
      </c>
      <c r="E80" s="47"/>
      <c r="F80" s="49">
        <f>D80*E33</f>
        <v>0</v>
      </c>
    </row>
    <row r="81" spans="1:9" ht="12.75">
      <c r="A81" s="1" t="s">
        <v>33</v>
      </c>
      <c r="B81" s="1"/>
      <c r="F81" s="32">
        <f>F53+F57+F69+F75+F79+F80</f>
        <v>32513.864787496463</v>
      </c>
      <c r="I81" s="7"/>
    </row>
    <row r="82" spans="1:6" ht="12.75">
      <c r="A82" s="1" t="s">
        <v>131</v>
      </c>
      <c r="B82" s="36"/>
      <c r="C82" s="36">
        <v>0.058</v>
      </c>
      <c r="D82" s="1"/>
      <c r="E82" s="1"/>
      <c r="F82" s="32">
        <f>F81*5.8%</f>
        <v>1885.8041576747946</v>
      </c>
    </row>
    <row r="83" spans="1:6" ht="12.75">
      <c r="A83" s="1"/>
      <c r="B83" s="36" t="s">
        <v>126</v>
      </c>
      <c r="C83" s="36"/>
      <c r="D83" s="1"/>
      <c r="E83" s="59"/>
      <c r="F83" s="60">
        <v>2714</v>
      </c>
    </row>
    <row r="84" spans="1:6" ht="12.75">
      <c r="A84" s="1"/>
      <c r="B84" s="36" t="s">
        <v>127</v>
      </c>
      <c r="C84" s="36"/>
      <c r="D84" s="1"/>
      <c r="E84" s="59"/>
      <c r="F84" s="60">
        <v>532.18</v>
      </c>
    </row>
    <row r="85" spans="1:6" ht="12.75">
      <c r="A85" s="1"/>
      <c r="B85" s="36" t="s">
        <v>128</v>
      </c>
      <c r="C85" s="36"/>
      <c r="D85" s="1"/>
      <c r="E85" s="59"/>
      <c r="F85" s="60">
        <v>2389.07</v>
      </c>
    </row>
    <row r="86" spans="1:6" ht="13.5">
      <c r="A86" s="12" t="s">
        <v>35</v>
      </c>
      <c r="B86" s="12"/>
      <c r="C86" s="12"/>
      <c r="D86" s="12"/>
      <c r="E86" s="12"/>
      <c r="F86" s="42">
        <f>F81+F82+F83+F84+F85</f>
        <v>40034.91894517126</v>
      </c>
    </row>
    <row r="87" spans="2:6" ht="12.75">
      <c r="B87" s="37" t="s">
        <v>67</v>
      </c>
      <c r="C87" s="38" t="s">
        <v>68</v>
      </c>
      <c r="D87" s="22" t="s">
        <v>69</v>
      </c>
      <c r="E87" s="22" t="s">
        <v>70</v>
      </c>
      <c r="F87" s="41" t="s">
        <v>134</v>
      </c>
    </row>
    <row r="88" spans="1:6" ht="12.75">
      <c r="A88" s="13"/>
      <c r="B88" s="39">
        <v>43770</v>
      </c>
      <c r="C88" s="40">
        <v>-331462</v>
      </c>
      <c r="D88" s="43">
        <f>F45</f>
        <v>81708.83</v>
      </c>
      <c r="E88" s="43">
        <f>F86</f>
        <v>40034.91894517126</v>
      </c>
      <c r="F88" s="44">
        <f>C88+D88-E88</f>
        <v>-289788.0889451712</v>
      </c>
    </row>
    <row r="90" spans="1:6" ht="13.5" thickBot="1">
      <c r="A90" t="s">
        <v>110</v>
      </c>
      <c r="C90" s="53">
        <v>43770</v>
      </c>
      <c r="D90" s="8" t="s">
        <v>111</v>
      </c>
      <c r="E90" s="53">
        <v>43799</v>
      </c>
      <c r="F90" t="s">
        <v>112</v>
      </c>
    </row>
    <row r="91" spans="1:7" ht="13.5" thickBot="1">
      <c r="A91" t="s">
        <v>113</v>
      </c>
      <c r="F91" s="54">
        <f>E88</f>
        <v>40034.91894517126</v>
      </c>
      <c r="G91" t="s">
        <v>14</v>
      </c>
    </row>
    <row r="92" ht="12.75">
      <c r="A92" t="s">
        <v>114</v>
      </c>
    </row>
    <row r="93" ht="12.75">
      <c r="A93" t="s">
        <v>115</v>
      </c>
    </row>
    <row r="94" ht="12.75">
      <c r="A94" t="s">
        <v>116</v>
      </c>
    </row>
    <row r="95" ht="12.75">
      <c r="A95" t="s">
        <v>117</v>
      </c>
    </row>
    <row r="96" ht="12.75">
      <c r="A96" t="s">
        <v>118</v>
      </c>
    </row>
    <row r="97" ht="12.75">
      <c r="A97" t="s">
        <v>119</v>
      </c>
    </row>
    <row r="98" ht="12.75">
      <c r="A98" t="s">
        <v>120</v>
      </c>
    </row>
    <row r="100" ht="12.75">
      <c r="B100" t="s">
        <v>121</v>
      </c>
    </row>
    <row r="102" ht="12.75">
      <c r="A102" t="s">
        <v>122</v>
      </c>
    </row>
    <row r="105" ht="12.75">
      <c r="A105" t="s">
        <v>123</v>
      </c>
    </row>
    <row r="109" spans="7:8" ht="12.75">
      <c r="G109" s="7"/>
      <c r="H109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2019-11-28T07:59:34Z</cp:lastPrinted>
  <dcterms:created xsi:type="dcterms:W3CDTF">2008-08-18T07:30:19Z</dcterms:created>
  <dcterms:modified xsi:type="dcterms:W3CDTF">2020-01-23T10:55:44Z</dcterms:modified>
  <cp:category/>
  <cp:version/>
  <cp:contentType/>
  <cp:contentStatus/>
</cp:coreProperties>
</file>