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<sst xmlns="http://schemas.openxmlformats.org/spreadsheetml/2006/main" count="200" uniqueCount="161">
  <si>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</si>
  <si>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</si>
  <si>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</si>
  <si>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</si>
  <si>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</si>
  <si>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</si>
  <si>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</si>
  <si>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</si>
  <si>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</si>
  <si>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</si>
  <si>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</si>
  <si>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</si>
  <si>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</si>
  <si>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</si>
  <si>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</si>
  <si>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</si>
  <si>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</si>
  <si>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</si>
  <si>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</si>
  <si>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</si>
  <si>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</si>
  <si>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</si>
  <si>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</si>
  <si>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</si>
  <si>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</si>
  <si>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</si>
  <si>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</si>
  <si>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</si>
  <si>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</si>
  <si>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</si>
  <si>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</si>
  <si>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</si>
  <si>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</si>
  <si>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</si>
  <si>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</si>
  <si>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</si>
  <si>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</si>
  <si>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</si>
  <si>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</si>
  <si>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</si>
  <si>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</si>
  <si>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</si>
  <si>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</si>
  <si>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</si>
  <si>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</si>
  <si>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</si>
  <si>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</si>
  <si>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</si>
  <si>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</si>
  <si>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</si>
  <si>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</si>
  <si>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</si>
  <si>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</si>
  <si>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</si>
  <si>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</si>
  <si>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</si>
  <si>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</si>
  <si>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</si>
  <si>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</si>
  <si>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</si>
  <si>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</si>
  <si>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</si>
  <si>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</si>
  <si>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</si>
  <si>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</si>
  <si>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</si>
  <si>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</si>
  <si>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</si>
  <si>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</si>
  <si>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</si>
  <si>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</si>
  <si>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</si>
  <si>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</si>
  <si>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</si>
  <si>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</si>
  <si>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</si>
  <si>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</si>
  <si>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</si>
  <si>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</si>
  <si>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Вывоз кр.габ. мусора (по договору)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</si>
  <si>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</si>
  <si>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</si>
  <si>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</si>
  <si>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</si>
  <si>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</si>
  <si>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</si>
  <si>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</si>
  <si>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</si>
  <si>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</si>
  <si>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</si>
  <si>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</si>
  <si>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</si>
  <si>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</si>
  <si>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</si>
  <si>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</si>
  <si>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</si>
  <si>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</si>
  <si>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</si>
  <si>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</si>
  <si>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</si>
  <si>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</si>
  <si>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</si>
  <si>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</si>
  <si>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</si>
  <si>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</si>
  <si>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</si>
  <si>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</si>
  <si>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</si>
  <si>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</si>
  <si>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</si>
  <si>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</si>
  <si>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</si>
  <si>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</si>
  <si>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</si>
  <si>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</si>
  <si>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</si>
  <si>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</si>
  <si>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</si>
  <si>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</si>
  <si>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</si>
  <si>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</si>
  <si>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</si>
  <si>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</si>
  <si>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</si>
  <si>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</si>
  <si>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</si>
  <si>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</si>
  <si>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</si>
  <si>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</si>
  <si>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</si>
  <si>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</si>
  <si>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</si>
  <si>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</si>
  <si>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июня</t>
  </si>
  <si>
    <t>за   июнь  2019 г.</t>
  </si>
  <si>
    <t>ост.на 01.07</t>
  </si>
  <si>
    <t>смена труб д 25 п.пр. (16мп) кв.23</t>
  </si>
  <si>
    <t>труба д 25 п.пр.</t>
  </si>
  <si>
    <t>16мп</t>
  </si>
  <si>
    <t>уголок 20</t>
  </si>
  <si>
    <t>10шт</t>
  </si>
  <si>
    <t>муфта нер.20</t>
  </si>
  <si>
    <t>1шт</t>
  </si>
  <si>
    <t>смена труб д 25 п.пр. (4мп) эл.уз.</t>
  </si>
  <si>
    <t>смена вентиля д 15 (1шт) эл.уз.</t>
  </si>
  <si>
    <t>4мп</t>
  </si>
  <si>
    <t>вентиль д 15</t>
  </si>
  <si>
    <t>тройник 20</t>
  </si>
  <si>
    <t>2шт</t>
  </si>
  <si>
    <t>смена труб д 25 п.пр. (2мп) кв.31</t>
  </si>
  <si>
    <t>2мп</t>
  </si>
  <si>
    <t>муфта нер. 25</t>
  </si>
  <si>
    <t>американка</t>
  </si>
  <si>
    <t>муфта 25</t>
  </si>
  <si>
    <t>смена труб д 25 п.пр. (20мп) кв.23</t>
  </si>
  <si>
    <t>муфта нер.25</t>
  </si>
  <si>
    <t>смена вентиля д 20 (1шт) кв.23</t>
  </si>
  <si>
    <t>гебо</t>
  </si>
  <si>
    <t>смена ламп (4шт) п-д 1</t>
  </si>
  <si>
    <t>лампа</t>
  </si>
  <si>
    <t>4шт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</si>
</sst>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90" zoomScaleNormal="90" zoomScalePageLayoutView="0" workbookViewId="0" topLeftCell="A28">
      <selection activeCell="M58" sqref="M58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5" width="11.0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86</v>
      </c>
      <c r="D2" s="8">
        <v>6</v>
      </c>
      <c r="K2" s="5" t="s">
        <v>134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0</v>
      </c>
      <c r="M6" s="47">
        <f>L6*126.87*1.302</f>
        <v>0</v>
      </c>
    </row>
    <row r="7" spans="2:13" ht="12.75">
      <c r="B7" t="s">
        <v>90</v>
      </c>
      <c r="C7" s="1" t="s">
        <v>91</v>
      </c>
      <c r="D7" s="8">
        <v>8</v>
      </c>
      <c r="J7" s="14">
        <v>2</v>
      </c>
      <c r="K7" s="14" t="s">
        <v>43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4.02</v>
      </c>
      <c r="M13" s="47">
        <f t="shared" si="0"/>
        <v>664.0426547999999</v>
      </c>
    </row>
    <row r="14" spans="1:13" ht="12.75">
      <c r="A14" t="s">
        <v>97</v>
      </c>
      <c r="J14" s="20">
        <v>5</v>
      </c>
      <c r="K14" s="19" t="s">
        <v>49</v>
      </c>
      <c r="L14" s="25">
        <v>7.89</v>
      </c>
      <c r="M14" s="47">
        <f t="shared" si="0"/>
        <v>1303.3075986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4.02</v>
      </c>
      <c r="M16" s="47">
        <f t="shared" si="0"/>
        <v>664.0426547999999</v>
      </c>
    </row>
    <row r="17" spans="5:13" ht="12.75">
      <c r="E17" t="s">
        <v>100</v>
      </c>
      <c r="J17" s="15" t="s">
        <v>53</v>
      </c>
      <c r="K17" s="26" t="s">
        <v>81</v>
      </c>
      <c r="L17" s="21">
        <v>6</v>
      </c>
      <c r="M17" s="47">
        <f t="shared" si="0"/>
        <v>991.1084400000001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47">
        <f t="shared" si="0"/>
        <v>178.39951920000004</v>
      </c>
    </row>
    <row r="19" spans="1:13" ht="12.75">
      <c r="A19" t="s">
        <v>102</v>
      </c>
      <c r="J19" s="16" t="s">
        <v>80</v>
      </c>
      <c r="K19" s="18" t="s">
        <v>56</v>
      </c>
      <c r="L19" s="50">
        <v>0.5</v>
      </c>
      <c r="M19" s="47">
        <f t="shared" si="0"/>
        <v>82.59237</v>
      </c>
    </row>
    <row r="20" spans="1:13" ht="12.75">
      <c r="A20" t="s">
        <v>103</v>
      </c>
      <c r="J20" s="20"/>
      <c r="K20" s="27" t="s">
        <v>57</v>
      </c>
      <c r="L20" s="34">
        <f>SUM(L6:L19)</f>
        <v>23.509999999999998</v>
      </c>
      <c r="M20" s="34">
        <f>SUM(M6:M19)</f>
        <v>3883.4932374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7">
        <f>0.16*184.3</f>
        <v>29.488000000000003</v>
      </c>
      <c r="M24" s="33">
        <f aca="true" t="shared" si="1" ref="M24:M36">L24*126.87*1.15*1.302</f>
        <v>5601.612755088001</v>
      </c>
    </row>
    <row r="25" spans="1:13" ht="12.75">
      <c r="A25" t="s">
        <v>107</v>
      </c>
      <c r="J25" s="20">
        <v>2</v>
      </c>
      <c r="K25" s="20" t="s">
        <v>143</v>
      </c>
      <c r="L25" s="47">
        <f>0.04*184.3</f>
        <v>7.372000000000001</v>
      </c>
      <c r="M25" s="33">
        <f t="shared" si="1"/>
        <v>1400.4031887720002</v>
      </c>
    </row>
    <row r="26" spans="1:13" ht="12.75">
      <c r="A26" t="s">
        <v>108</v>
      </c>
      <c r="J26" s="20">
        <v>3</v>
      </c>
      <c r="K26" s="20" t="s">
        <v>144</v>
      </c>
      <c r="L26" s="47">
        <v>0.81</v>
      </c>
      <c r="M26" s="33">
        <f t="shared" si="1"/>
        <v>153.86958531000002</v>
      </c>
    </row>
    <row r="27" spans="1:13" ht="12.75">
      <c r="A27" s="54" t="s">
        <v>109</v>
      </c>
      <c r="B27" s="54"/>
      <c r="C27" s="54"/>
      <c r="D27" s="54"/>
      <c r="E27" s="54"/>
      <c r="F27" s="54"/>
      <c r="G27" s="54"/>
      <c r="J27" s="20">
        <v>4</v>
      </c>
      <c r="K27" s="20" t="s">
        <v>149</v>
      </c>
      <c r="L27" s="47">
        <f>0.02*184.3</f>
        <v>3.6860000000000004</v>
      </c>
      <c r="M27" s="33">
        <f t="shared" si="1"/>
        <v>700.2015943860001</v>
      </c>
    </row>
    <row r="28" spans="1:13" ht="12.75">
      <c r="A28" t="s">
        <v>110</v>
      </c>
      <c r="B28" s="1"/>
      <c r="C28" s="1"/>
      <c r="D28" s="1"/>
      <c r="J28" s="20">
        <v>5</v>
      </c>
      <c r="K28" s="20" t="s">
        <v>154</v>
      </c>
      <c r="L28" s="47">
        <f>0.2*184.3</f>
        <v>36.86000000000001</v>
      </c>
      <c r="M28" s="33">
        <f t="shared" si="1"/>
        <v>7002.015943860001</v>
      </c>
    </row>
    <row r="29" spans="1:13" ht="12.75">
      <c r="A29" t="s">
        <v>111</v>
      </c>
      <c r="B29" s="1"/>
      <c r="C29" s="8"/>
      <c r="D29" s="8"/>
      <c r="J29" s="20">
        <v>6</v>
      </c>
      <c r="K29" s="20" t="s">
        <v>156</v>
      </c>
      <c r="L29" s="25">
        <f>0.81</f>
        <v>0.81</v>
      </c>
      <c r="M29" s="33">
        <f t="shared" si="1"/>
        <v>153.86958531000002</v>
      </c>
    </row>
    <row r="30" spans="10:13" ht="12.75">
      <c r="J30" s="20">
        <v>7</v>
      </c>
      <c r="K30" s="20" t="s">
        <v>158</v>
      </c>
      <c r="L30" s="25">
        <v>0.28</v>
      </c>
      <c r="M30" s="33">
        <f t="shared" si="1"/>
        <v>53.18948628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2983.9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999.2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328.4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79.30600000000001</v>
      </c>
      <c r="M37" s="34">
        <f>SUM(M24:M36)</f>
        <v>15065.162139006003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43445.16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35350.84</v>
      </c>
      <c r="J41" s="20">
        <v>1</v>
      </c>
      <c r="K41" s="20" t="s">
        <v>137</v>
      </c>
      <c r="L41" s="25" t="s">
        <v>138</v>
      </c>
      <c r="M41" s="25">
        <f>16*111</f>
        <v>1776</v>
      </c>
    </row>
    <row r="42" spans="2:15" ht="12.75">
      <c r="B42" t="s">
        <v>8</v>
      </c>
      <c r="F42" s="9">
        <f>F41/F40</f>
        <v>0.8136887975553547</v>
      </c>
      <c r="J42" s="20">
        <v>2</v>
      </c>
      <c r="K42" s="20" t="s">
        <v>139</v>
      </c>
      <c r="L42" s="25" t="s">
        <v>140</v>
      </c>
      <c r="M42" s="25">
        <f>10*5</f>
        <v>50</v>
      </c>
      <c r="N42" s="26"/>
      <c r="O42" s="53"/>
    </row>
    <row r="43" spans="1:13" ht="12.75">
      <c r="A43" s="7" t="s">
        <v>127</v>
      </c>
      <c r="B43" s="7"/>
      <c r="C43" s="7"/>
      <c r="D43" s="7"/>
      <c r="E43" s="7"/>
      <c r="F43" s="5">
        <f>400+400+250</f>
        <v>1050</v>
      </c>
      <c r="J43" s="20">
        <v>3</v>
      </c>
      <c r="K43" s="20" t="s">
        <v>141</v>
      </c>
      <c r="L43" s="25" t="s">
        <v>142</v>
      </c>
      <c r="M43" s="25">
        <v>42.33</v>
      </c>
    </row>
    <row r="44" spans="1:13" ht="12.75">
      <c r="A44" s="3" t="s">
        <v>9</v>
      </c>
      <c r="B44" s="3"/>
      <c r="C44" s="3"/>
      <c r="D44" s="3"/>
      <c r="E44" s="1"/>
      <c r="F44" s="32">
        <f>F41+F43</f>
        <v>36400.84</v>
      </c>
      <c r="J44" s="20">
        <v>4</v>
      </c>
      <c r="K44" s="20" t="s">
        <v>137</v>
      </c>
      <c r="L44" s="25" t="s">
        <v>145</v>
      </c>
      <c r="M44" s="25">
        <f>4*111</f>
        <v>444</v>
      </c>
    </row>
    <row r="45" spans="10:13" ht="12.75">
      <c r="J45" s="20">
        <v>5</v>
      </c>
      <c r="K45" s="20" t="s">
        <v>146</v>
      </c>
      <c r="L45" s="25" t="s">
        <v>142</v>
      </c>
      <c r="M45" s="25">
        <v>230.56</v>
      </c>
    </row>
    <row r="46" spans="2:13" ht="12.75">
      <c r="B46" s="1" t="s">
        <v>10</v>
      </c>
      <c r="C46" s="1"/>
      <c r="J46" s="20">
        <v>6</v>
      </c>
      <c r="K46" s="20" t="s">
        <v>147</v>
      </c>
      <c r="L46" s="25" t="s">
        <v>142</v>
      </c>
      <c r="M46" s="25">
        <v>15.5</v>
      </c>
    </row>
    <row r="47" spans="10:13" ht="12.75">
      <c r="J47" s="20">
        <v>7</v>
      </c>
      <c r="K47" s="20" t="s">
        <v>141</v>
      </c>
      <c r="L47" s="25" t="s">
        <v>148</v>
      </c>
      <c r="M47" s="25">
        <f>2*54</f>
        <v>108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 t="s">
        <v>137</v>
      </c>
      <c r="L48" s="25" t="s">
        <v>150</v>
      </c>
      <c r="M48" s="25">
        <f>2*111</f>
        <v>222</v>
      </c>
    </row>
    <row r="49" spans="1:13" ht="12.75">
      <c r="A49" t="s">
        <v>12</v>
      </c>
      <c r="F49" s="11">
        <f>(2825+625)*1.302</f>
        <v>4491.900000000001</v>
      </c>
      <c r="J49" s="20">
        <v>9</v>
      </c>
      <c r="K49" s="20" t="s">
        <v>151</v>
      </c>
      <c r="L49" s="25" t="s">
        <v>142</v>
      </c>
      <c r="M49" s="25">
        <v>54</v>
      </c>
    </row>
    <row r="50" spans="1:13" ht="12.75">
      <c r="A50" s="6" t="s">
        <v>15</v>
      </c>
      <c r="F50" s="11">
        <f>2000*1.202</f>
        <v>2404</v>
      </c>
      <c r="J50" s="20">
        <v>10</v>
      </c>
      <c r="K50" s="20" t="s">
        <v>152</v>
      </c>
      <c r="L50" s="25" t="s">
        <v>142</v>
      </c>
      <c r="M50" s="25">
        <v>153.92</v>
      </c>
    </row>
    <row r="51" spans="1:13" ht="12.75">
      <c r="A51" s="6" t="s">
        <v>84</v>
      </c>
      <c r="E51" s="5"/>
      <c r="F51" s="11">
        <f>E51*E33</f>
        <v>0</v>
      </c>
      <c r="J51" s="20">
        <v>11</v>
      </c>
      <c r="K51" s="20" t="s">
        <v>153</v>
      </c>
      <c r="L51" s="25" t="s">
        <v>142</v>
      </c>
      <c r="M51" s="25">
        <v>153.92</v>
      </c>
    </row>
    <row r="52" spans="1:13" ht="12.75">
      <c r="A52" s="4" t="s">
        <v>33</v>
      </c>
      <c r="F52" s="32">
        <f>F49+F50+F51</f>
        <v>6895.900000000001</v>
      </c>
      <c r="J52" s="20">
        <v>12</v>
      </c>
      <c r="K52" s="20" t="s">
        <v>137</v>
      </c>
      <c r="L52" s="25" t="s">
        <v>145</v>
      </c>
      <c r="M52" s="25">
        <f>4*111</f>
        <v>444</v>
      </c>
    </row>
    <row r="53" spans="1:13" ht="12.75">
      <c r="A53" s="4" t="s">
        <v>16</v>
      </c>
      <c r="J53" s="20">
        <v>13</v>
      </c>
      <c r="K53" s="20" t="s">
        <v>137</v>
      </c>
      <c r="L53" s="25" t="s">
        <v>138</v>
      </c>
      <c r="M53" s="25">
        <f>16*67</f>
        <v>1072</v>
      </c>
    </row>
    <row r="54" spans="1:13" ht="12.75">
      <c r="A54" t="s">
        <v>74</v>
      </c>
      <c r="D54" s="5">
        <v>2.22</v>
      </c>
      <c r="E54" t="s">
        <v>14</v>
      </c>
      <c r="F54" s="11">
        <f>E33*D54</f>
        <v>6624.258000000001</v>
      </c>
      <c r="J54" s="20">
        <v>14</v>
      </c>
      <c r="K54" s="20" t="s">
        <v>153</v>
      </c>
      <c r="L54" s="25" t="s">
        <v>142</v>
      </c>
      <c r="M54" s="25">
        <v>153.92</v>
      </c>
    </row>
    <row r="55" spans="1:13" ht="12.75">
      <c r="A55" s="45" t="s">
        <v>79</v>
      </c>
      <c r="B55" s="45"/>
      <c r="C55" s="45"/>
      <c r="D55" s="46">
        <v>0</v>
      </c>
      <c r="E55" s="45"/>
      <c r="F55" s="51">
        <v>0</v>
      </c>
      <c r="J55" s="20">
        <v>15</v>
      </c>
      <c r="K55" s="20" t="s">
        <v>155</v>
      </c>
      <c r="L55" s="25" t="s">
        <v>148</v>
      </c>
      <c r="M55" s="25">
        <f>2*54</f>
        <v>108</v>
      </c>
    </row>
    <row r="56" spans="1:13" ht="12.75">
      <c r="A56" t="s">
        <v>78</v>
      </c>
      <c r="B56">
        <v>999.2</v>
      </c>
      <c r="C56" t="s">
        <v>13</v>
      </c>
      <c r="D56" s="5">
        <v>0.5</v>
      </c>
      <c r="E56" t="s">
        <v>14</v>
      </c>
      <c r="F56" s="11">
        <f>B56*D56</f>
        <v>499.6</v>
      </c>
      <c r="J56" s="20">
        <v>16</v>
      </c>
      <c r="K56" s="20" t="s">
        <v>157</v>
      </c>
      <c r="L56" s="25" t="s">
        <v>142</v>
      </c>
      <c r="M56" s="25">
        <v>567</v>
      </c>
    </row>
    <row r="57" spans="1:13" ht="12.75">
      <c r="A57" s="4" t="s">
        <v>17</v>
      </c>
      <c r="B57" s="10"/>
      <c r="C57" s="10"/>
      <c r="F57" s="32">
        <f>SUM(F54:F56)</f>
        <v>7123.858000000001</v>
      </c>
      <c r="J57" s="20">
        <v>17</v>
      </c>
      <c r="K57" s="20" t="s">
        <v>159</v>
      </c>
      <c r="L57" s="25" t="s">
        <v>160</v>
      </c>
      <c r="M57" s="25">
        <f>4*11.6</f>
        <v>46.4</v>
      </c>
    </row>
    <row r="58" spans="1:13" ht="12.75">
      <c r="A58" s="4" t="s">
        <v>18</v>
      </c>
      <c r="B58" s="4"/>
      <c r="J58" s="20">
        <v>18</v>
      </c>
      <c r="K58" s="20"/>
      <c r="L58" s="25"/>
      <c r="M58" s="25"/>
    </row>
    <row r="59" spans="1:13" ht="12.75">
      <c r="A59" t="s">
        <v>19</v>
      </c>
      <c r="C59" s="52">
        <v>239353</v>
      </c>
      <c r="D59">
        <v>229360</v>
      </c>
      <c r="E59">
        <v>2983.9</v>
      </c>
      <c r="F59" s="35">
        <f>C59/D59*E59</f>
        <v>3113.905723317056</v>
      </c>
      <c r="J59" s="20">
        <v>19</v>
      </c>
      <c r="K59" s="20"/>
      <c r="L59" s="25"/>
      <c r="M59" s="25"/>
    </row>
    <row r="60" spans="1:13" ht="12.75">
      <c r="A60" t="s">
        <v>20</v>
      </c>
      <c r="F60" s="35">
        <f>M20</f>
        <v>3883.4932374</v>
      </c>
      <c r="J60" s="20"/>
      <c r="K60" s="20"/>
      <c r="L60" s="31" t="s">
        <v>64</v>
      </c>
      <c r="M60" s="28">
        <f>SUM(M41:M59)</f>
        <v>5641.549999999999</v>
      </c>
    </row>
    <row r="61" spans="1:6" ht="12.75">
      <c r="A61" t="s">
        <v>21</v>
      </c>
      <c r="F61" s="11">
        <f>M37</f>
        <v>15065.162139006003</v>
      </c>
    </row>
    <row r="62" spans="1:6" ht="12.75">
      <c r="A62" t="s">
        <v>72</v>
      </c>
      <c r="F62" s="5">
        <f>0*600*1.302</f>
        <v>0</v>
      </c>
    </row>
    <row r="63" spans="1:6" ht="12.75">
      <c r="A63" t="s">
        <v>22</v>
      </c>
      <c r="F63" s="5">
        <f>M60</f>
        <v>5641.549999999999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2983.9</v>
      </c>
      <c r="C66" t="s">
        <v>13</v>
      </c>
      <c r="D66" s="11">
        <v>0.25</v>
      </c>
      <c r="E66" t="s">
        <v>14</v>
      </c>
      <c r="F66" s="11">
        <f>B66*D66</f>
        <v>745.975</v>
      </c>
    </row>
    <row r="67" spans="1:6" ht="12.75">
      <c r="A67" s="45" t="s">
        <v>83</v>
      </c>
      <c r="B67" s="45"/>
      <c r="C67" s="45"/>
      <c r="D67" s="51"/>
      <c r="E67" s="45"/>
      <c r="F67" s="51">
        <v>0</v>
      </c>
    </row>
    <row r="68" spans="1:6" ht="12.75">
      <c r="A68" s="45" t="s">
        <v>85</v>
      </c>
      <c r="B68" s="45"/>
      <c r="C68" s="45"/>
      <c r="D68" s="51">
        <v>0</v>
      </c>
      <c r="E68" s="45"/>
      <c r="F68" s="51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28450.086099723056</v>
      </c>
    </row>
    <row r="70" ht="12.75">
      <c r="A70" s="4" t="s">
        <v>26</v>
      </c>
    </row>
    <row r="71" spans="1:6" ht="12.75">
      <c r="A71" t="s">
        <v>27</v>
      </c>
      <c r="B71">
        <v>2983.9</v>
      </c>
      <c r="C71" t="s">
        <v>65</v>
      </c>
      <c r="D71" s="5">
        <v>0.19</v>
      </c>
      <c r="E71" t="s">
        <v>14</v>
      </c>
      <c r="F71" s="11">
        <f>B71*D71</f>
        <v>566.941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2983.9</v>
      </c>
      <c r="C74" t="s">
        <v>13</v>
      </c>
      <c r="D74" s="11">
        <v>0.94</v>
      </c>
      <c r="E74" t="s">
        <v>14</v>
      </c>
      <c r="F74" s="11">
        <f>B74*D74</f>
        <v>2804.866</v>
      </c>
    </row>
    <row r="75" spans="1:6" ht="12.75">
      <c r="A75" s="4" t="s">
        <v>29</v>
      </c>
      <c r="F75" s="32">
        <f>F71+F74</f>
        <v>3371.807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2983.9</v>
      </c>
      <c r="C78" t="s">
        <v>13</v>
      </c>
      <c r="D78" s="11">
        <v>1.97</v>
      </c>
      <c r="E78" t="s">
        <v>14</v>
      </c>
      <c r="F78" s="11">
        <f>B78*D78</f>
        <v>5878.283</v>
      </c>
    </row>
    <row r="79" spans="1:6" ht="12.75">
      <c r="A79" s="4" t="s">
        <v>31</v>
      </c>
      <c r="F79" s="32">
        <f>SUM(F78)</f>
        <v>5878.283</v>
      </c>
    </row>
    <row r="80" spans="1:6" ht="12.75">
      <c r="A80" s="48" t="s">
        <v>77</v>
      </c>
      <c r="B80" s="45"/>
      <c r="C80" s="45"/>
      <c r="D80" s="46">
        <v>0</v>
      </c>
      <c r="E80" s="45"/>
      <c r="F80" s="49">
        <f>D80*E33</f>
        <v>0</v>
      </c>
    </row>
    <row r="81" spans="1:6" ht="12.75">
      <c r="A81" s="1" t="s">
        <v>32</v>
      </c>
      <c r="B81" s="1"/>
      <c r="F81" s="32">
        <f>F52+F57+F69+F75+F79+F80</f>
        <v>51719.93409972306</v>
      </c>
    </row>
    <row r="82" spans="1:9" ht="12.75">
      <c r="A82" s="1" t="s">
        <v>75</v>
      </c>
      <c r="B82" s="36"/>
      <c r="C82" s="36">
        <v>0.058</v>
      </c>
      <c r="D82" s="1"/>
      <c r="E82" s="1"/>
      <c r="F82" s="32">
        <f>F81*5.8%</f>
        <v>2999.7561777839373</v>
      </c>
      <c r="I82" s="7"/>
    </row>
    <row r="83" spans="1:9" ht="12.75">
      <c r="A83" s="1"/>
      <c r="B83" s="36" t="s">
        <v>129</v>
      </c>
      <c r="C83" s="36"/>
      <c r="D83" s="1"/>
      <c r="E83" s="57"/>
      <c r="F83" s="58">
        <v>1664.3</v>
      </c>
      <c r="I83" s="7"/>
    </row>
    <row r="84" spans="1:9" ht="12.75">
      <c r="A84" s="1"/>
      <c r="B84" s="36" t="s">
        <v>130</v>
      </c>
      <c r="C84" s="36"/>
      <c r="D84" s="1"/>
      <c r="E84" s="57"/>
      <c r="F84" s="58">
        <v>238.66</v>
      </c>
      <c r="I84" s="7"/>
    </row>
    <row r="85" spans="1:9" ht="12.75">
      <c r="A85" s="1"/>
      <c r="B85" s="36" t="s">
        <v>131</v>
      </c>
      <c r="C85" s="36"/>
      <c r="D85" s="1"/>
      <c r="E85" s="57"/>
      <c r="F85" s="58">
        <v>0</v>
      </c>
      <c r="I85" s="7"/>
    </row>
    <row r="86" spans="1:6" ht="13.5">
      <c r="A86" s="12" t="s">
        <v>34</v>
      </c>
      <c r="B86" s="12"/>
      <c r="C86" s="12"/>
      <c r="D86" s="12"/>
      <c r="E86" s="12"/>
      <c r="F86" s="42">
        <f>F81+F82+F83+F84+F85</f>
        <v>56622.650277507004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135</v>
      </c>
    </row>
    <row r="88" spans="1:6" ht="12.75">
      <c r="A88" s="13"/>
      <c r="B88" s="39">
        <v>43617</v>
      </c>
      <c r="C88" s="40">
        <v>-6250</v>
      </c>
      <c r="D88" s="43">
        <f>F44</f>
        <v>36400.84</v>
      </c>
      <c r="E88" s="43">
        <f>F86</f>
        <v>56622.650277507004</v>
      </c>
      <c r="F88" s="44">
        <f>C88+D88-E88</f>
        <v>-26471.810277507007</v>
      </c>
    </row>
    <row r="90" spans="1:6" ht="13.5" thickBot="1">
      <c r="A90" t="s">
        <v>112</v>
      </c>
      <c r="C90" s="55">
        <v>43617</v>
      </c>
      <c r="D90" s="8" t="s">
        <v>113</v>
      </c>
      <c r="E90" s="55">
        <v>43646</v>
      </c>
      <c r="F90" t="s">
        <v>114</v>
      </c>
    </row>
    <row r="91" spans="1:7" ht="13.5" thickBot="1">
      <c r="A91" t="s">
        <v>115</v>
      </c>
      <c r="F91" s="56">
        <f>E88</f>
        <v>56622.650277507004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8" ht="12.75">
      <c r="A108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2017-08-21T12:45:05Z</cp:lastPrinted>
  <dcterms:created xsi:type="dcterms:W3CDTF">2008-08-18T07:30:19Z</dcterms:created>
  <dcterms:modified xsi:type="dcterms:W3CDTF">2019-09-09T10:53:59Z</dcterms:modified>
  <cp:category/>
  <cp:version/>
  <cp:contentType/>
  <cp:contentStatus/>
</cp:coreProperties>
</file>