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<sst xmlns="http://schemas.openxmlformats.org/spreadsheetml/2006/main" count="187" uniqueCount="159">
  <si>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</si>
  <si>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</si>
  <si>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</si>
  <si>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</si>
  <si>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</si>
  <si>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</si>
  <si>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</si>
  <si>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</si>
  <si>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</si>
  <si>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</si>
  <si>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</si>
  <si>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</si>
  <si>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</si>
  <si>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</si>
  <si>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</si>
  <si>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</si>
  <si>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</si>
  <si>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</si>
  <si>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</si>
  <si>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</si>
  <si>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</si>
  <si>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</si>
  <si>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</si>
  <si>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</si>
  <si>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</si>
  <si>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</si>
  <si>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</si>
  <si>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</si>
  <si>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</si>
  <si>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</si>
  <si>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</si>
  <si>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</si>
  <si>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</si>
  <si>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</si>
  <si>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</si>
  <si>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</si>
  <si>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</si>
  <si>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</si>
  <si>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</si>
  <si>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</si>
  <si>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</si>
  <si>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</si>
  <si>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</si>
  <si>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</si>
  <si>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</si>
  <si>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</si>
  <si>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</si>
  <si>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</si>
  <si>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</si>
  <si>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</si>
  <si>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</si>
  <si>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</si>
  <si>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</si>
  <si>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</si>
  <si>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</si>
  <si>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</si>
  <si>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</si>
  <si>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</si>
  <si>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</si>
  <si>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</si>
  <si>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</si>
  <si>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</si>
  <si>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</si>
  <si>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</si>
  <si>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</si>
  <si>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</si>
  <si>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</si>
  <si>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</si>
  <si>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</si>
  <si>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</si>
  <si>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</si>
  <si>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</si>
  <si>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</si>
  <si>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</si>
  <si>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</si>
  <si>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</si>
  <si>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</si>
  <si>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</si>
  <si>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</si>
  <si>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</si>
  <si>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</si>
  <si>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</si>
  <si>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</si>
  <si>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</si>
  <si>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</si>
  <si>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</si>
  <si>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</si>
  <si>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</si>
  <si>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</si>
  <si>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</si>
  <si>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</si>
  <si>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</si>
  <si>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</si>
  <si>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</si>
  <si>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</si>
  <si>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</si>
  <si>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</si>
  <si>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</si>
  <si>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</si>
  <si>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</si>
  <si>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</si>
  <si>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</si>
  <si>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</si>
  <si>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</si>
  <si>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</si>
  <si>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</si>
  <si>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</si>
  <si>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</si>
  <si>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</si>
  <si>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</si>
  <si>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</si>
  <si>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</si>
  <si>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</si>
  <si>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</si>
  <si>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</si>
  <si>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</si>
  <si>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</si>
  <si>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</si>
  <si>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</si>
  <si>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</si>
  <si>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</si>
  <si>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</si>
  <si>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</si>
  <si>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</si>
  <si>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</si>
  <si>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</si>
  <si>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</si>
  <si>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</si>
  <si>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</si>
  <si>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</si>
  <si>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</si>
  <si>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января</t>
  </si>
  <si>
    <t>2019 г.</t>
  </si>
  <si>
    <t>за   январь  2019 г.</t>
  </si>
  <si>
    <t>ост.на 01.02</t>
  </si>
  <si>
    <t>удаление сосулек (договор) 170мп.</t>
  </si>
  <si>
    <t>очистка кровли от наледи и снега (договор)</t>
  </si>
  <si>
    <t>удаление сосулек (договор) 130мп.</t>
  </si>
  <si>
    <t>вышка</t>
  </si>
  <si>
    <t>5ч.</t>
  </si>
  <si>
    <t>смена труб д 25 п.пр. (8мп) кв.12</t>
  </si>
  <si>
    <t>труба д 25 п.пр.</t>
  </si>
  <si>
    <t>8мп</t>
  </si>
  <si>
    <t>муфта раз. 25</t>
  </si>
  <si>
    <t>2шт</t>
  </si>
  <si>
    <t>тройник 25</t>
  </si>
  <si>
    <t>муфта паячн.</t>
  </si>
  <si>
    <t>муфта нер.25</t>
  </si>
  <si>
    <t>тройник 32</t>
  </si>
  <si>
    <t>ремонт подъезда №1</t>
  </si>
  <si>
    <t>материал для ремонта подъезда №1</t>
  </si>
  <si>
    <t>смена эл.провода (10мп)</t>
  </si>
  <si>
    <t>эл.провод</t>
  </si>
  <si>
    <t>10мп</t>
  </si>
  <si>
    <t>смена патрона (1шт) п-д1</t>
  </si>
  <si>
    <t>патрон</t>
  </si>
  <si>
    <t>1шт</t>
  </si>
  <si>
    <t>смена светильника (1шт) п-д1</t>
  </si>
  <si>
    <t>светильник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</si>
</sst>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5">
      <selection activeCell="M51" sqref="M51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9">
        <f>L6*126.87*1.302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905.2123752000001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151.96996080000002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9">
        <f t="shared" si="0"/>
        <v>1321.47792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237.86602560000003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16.34</v>
      </c>
      <c r="M20" s="34">
        <f>SUM(M6:M19)</f>
        <v>2699.1186516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/>
      <c r="M24" s="33">
        <f>170*65.79</f>
        <v>11184.300000000001</v>
      </c>
    </row>
    <row r="25" spans="1:13" ht="12.75">
      <c r="A25" t="s">
        <v>106</v>
      </c>
      <c r="J25" s="20">
        <v>2</v>
      </c>
      <c r="K25" s="20" t="s">
        <v>136</v>
      </c>
      <c r="L25" s="49"/>
      <c r="M25" s="33">
        <v>2689.7</v>
      </c>
    </row>
    <row r="26" spans="1:13" ht="12.75">
      <c r="A26" t="s">
        <v>107</v>
      </c>
      <c r="J26" s="20">
        <v>3</v>
      </c>
      <c r="K26" s="20" t="s">
        <v>137</v>
      </c>
      <c r="L26" s="25"/>
      <c r="M26" s="33">
        <f>130*82.18</f>
        <v>10683.400000000001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 t="s">
        <v>140</v>
      </c>
      <c r="L27" s="52">
        <f>0.08*184.3</f>
        <v>14.744000000000002</v>
      </c>
      <c r="M27" s="33">
        <f>L27*126.87*1.302*1.15</f>
        <v>2800.8063775440005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149</v>
      </c>
      <c r="L28" s="25">
        <v>185.75</v>
      </c>
      <c r="M28" s="33">
        <f aca="true" t="shared" si="1" ref="M28:M35">L28*126.87*1.302*1.15</f>
        <v>35285.52527325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151</v>
      </c>
      <c r="L29" s="25">
        <f>0.1*19</f>
        <v>1.9000000000000001</v>
      </c>
      <c r="M29" s="33">
        <f t="shared" si="1"/>
        <v>360.9286569</v>
      </c>
    </row>
    <row r="30" spans="10:13" ht="12.75">
      <c r="J30" s="20">
        <v>7</v>
      </c>
      <c r="K30" s="20" t="s">
        <v>154</v>
      </c>
      <c r="L30" s="25">
        <v>0.39</v>
      </c>
      <c r="M30" s="33">
        <f t="shared" si="1"/>
        <v>74.08535589</v>
      </c>
    </row>
    <row r="31" spans="2:13" ht="12.75">
      <c r="B31" t="s">
        <v>0</v>
      </c>
      <c r="J31" s="20">
        <v>8</v>
      </c>
      <c r="K31" s="20" t="s">
        <v>157</v>
      </c>
      <c r="L31" s="25">
        <v>0.89</v>
      </c>
      <c r="M31" s="33">
        <f t="shared" si="1"/>
        <v>169.06658139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203.67399999999998</v>
      </c>
      <c r="M36" s="34">
        <f>SUM(M24:M35)</f>
        <v>63247.812244974004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50306.81-452.57-8868.18</f>
        <v>40986.06</v>
      </c>
      <c r="J40" s="20">
        <v>1</v>
      </c>
      <c r="K40" s="20" t="s">
        <v>138</v>
      </c>
      <c r="L40" s="25" t="s">
        <v>139</v>
      </c>
      <c r="M40" s="25">
        <f>5*1400</f>
        <v>7000</v>
      </c>
    </row>
    <row r="41" spans="1:13" ht="12.75">
      <c r="A41" t="s">
        <v>7</v>
      </c>
      <c r="F41" s="59">
        <v>34768.66</v>
      </c>
      <c r="J41" s="20">
        <v>2</v>
      </c>
      <c r="K41" s="20" t="s">
        <v>141</v>
      </c>
      <c r="L41" s="25" t="s">
        <v>142</v>
      </c>
      <c r="M41" s="25">
        <f>8*91.5</f>
        <v>732</v>
      </c>
    </row>
    <row r="42" spans="2:13" ht="12.75">
      <c r="B42" t="s">
        <v>8</v>
      </c>
      <c r="F42" s="9">
        <f>F41/F40</f>
        <v>0.8483045210981491</v>
      </c>
      <c r="J42" s="20">
        <v>3</v>
      </c>
      <c r="K42" s="20" t="s">
        <v>143</v>
      </c>
      <c r="L42" s="25" t="s">
        <v>144</v>
      </c>
      <c r="M42" s="25">
        <f>2*128</f>
        <v>256</v>
      </c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 t="s">
        <v>145</v>
      </c>
      <c r="L43" s="25" t="s">
        <v>144</v>
      </c>
      <c r="M43" s="25">
        <f>2*10</f>
        <v>20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35818.66</v>
      </c>
      <c r="J44" s="20">
        <v>5</v>
      </c>
      <c r="K44" s="20" t="s">
        <v>146</v>
      </c>
      <c r="L44" s="25" t="s">
        <v>144</v>
      </c>
      <c r="M44" s="25">
        <f>2*8.03</f>
        <v>16.06</v>
      </c>
    </row>
    <row r="45" spans="10:13" ht="12.75">
      <c r="J45" s="20">
        <v>6</v>
      </c>
      <c r="K45" s="20" t="s">
        <v>147</v>
      </c>
      <c r="L45" s="25" t="s">
        <v>144</v>
      </c>
      <c r="M45" s="25">
        <f>2*54</f>
        <v>108</v>
      </c>
    </row>
    <row r="46" spans="2:13" ht="12.75">
      <c r="B46" s="1" t="s">
        <v>10</v>
      </c>
      <c r="C46" s="1"/>
      <c r="J46" s="20">
        <v>7</v>
      </c>
      <c r="K46" s="20" t="s">
        <v>148</v>
      </c>
      <c r="L46" s="25" t="s">
        <v>144</v>
      </c>
      <c r="M46" s="25">
        <f>2*15.5</f>
        <v>31</v>
      </c>
    </row>
    <row r="47" spans="10:13" ht="12.75">
      <c r="J47" s="20">
        <v>8</v>
      </c>
      <c r="K47" s="20" t="s">
        <v>150</v>
      </c>
      <c r="L47" s="25"/>
      <c r="M47" s="49">
        <v>11288.08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152</v>
      </c>
      <c r="L48" s="25" t="s">
        <v>153</v>
      </c>
      <c r="M48" s="25">
        <f>7.4*10</f>
        <v>74</v>
      </c>
    </row>
    <row r="49" spans="1:13" ht="12.75">
      <c r="A49" t="s">
        <v>12</v>
      </c>
      <c r="F49" s="11">
        <f>(3955+445)*1.302</f>
        <v>5728.8</v>
      </c>
      <c r="J49" s="20">
        <v>10</v>
      </c>
      <c r="K49" s="20" t="s">
        <v>155</v>
      </c>
      <c r="L49" s="25" t="s">
        <v>156</v>
      </c>
      <c r="M49" s="25">
        <v>33.41</v>
      </c>
    </row>
    <row r="50" spans="1:13" ht="12.75">
      <c r="A50" s="6" t="s">
        <v>15</v>
      </c>
      <c r="F50" s="5">
        <f>(1600)*1.202</f>
        <v>1923.1999999999998</v>
      </c>
      <c r="J50" s="20">
        <v>11</v>
      </c>
      <c r="K50" s="20" t="s">
        <v>158</v>
      </c>
      <c r="L50" s="25" t="s">
        <v>156</v>
      </c>
      <c r="M50" s="25">
        <v>281.53</v>
      </c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7652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2.03</v>
      </c>
      <c r="E54" t="s">
        <v>14</v>
      </c>
      <c r="F54" s="11">
        <f>E33*D54</f>
        <v>6714.834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1" t="s">
        <v>64</v>
      </c>
      <c r="M55" s="34">
        <f>SUM(M40:M54)</f>
        <v>19840.079999999998</v>
      </c>
    </row>
    <row r="56" spans="1:6" ht="12.75">
      <c r="A56" s="4" t="s">
        <v>17</v>
      </c>
      <c r="B56" s="10"/>
      <c r="C56" s="10"/>
      <c r="F56" s="32">
        <f>SUM(F54:F55)</f>
        <v>6714.834</v>
      </c>
    </row>
    <row r="57" spans="1:2" ht="12.75">
      <c r="A57" s="4" t="s">
        <v>18</v>
      </c>
      <c r="B57" s="4"/>
    </row>
    <row r="58" spans="1:6" ht="12.75">
      <c r="A58" t="s">
        <v>19</v>
      </c>
      <c r="C58" s="53">
        <v>183454</v>
      </c>
      <c r="D58">
        <v>229360</v>
      </c>
      <c r="E58">
        <v>3307.8</v>
      </c>
      <c r="F58" s="35">
        <f>C58/D58*E58</f>
        <v>2645.749656435298</v>
      </c>
    </row>
    <row r="59" spans="1:6" ht="12.75">
      <c r="A59" t="s">
        <v>20</v>
      </c>
      <c r="F59" s="35">
        <f>M20</f>
        <v>2699.1186516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19840.079999999998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0.1</v>
      </c>
      <c r="E65" t="s">
        <v>14</v>
      </c>
      <c r="F65" s="11">
        <f>B65*D65</f>
        <v>330.78000000000003</v>
      </c>
    </row>
    <row r="66" spans="1:6" ht="12.75">
      <c r="A66" s="60" t="s">
        <v>75</v>
      </c>
      <c r="B66" s="60"/>
      <c r="C66" s="60"/>
      <c r="D66" s="61"/>
      <c r="E66" s="60"/>
      <c r="F66" s="61">
        <v>9460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34975.72830803529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0.18</v>
      </c>
      <c r="E70" s="7" t="s">
        <v>14</v>
      </c>
      <c r="F70" s="11">
        <f>B70*D70</f>
        <v>595.404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0.9</v>
      </c>
      <c r="E73" t="s">
        <v>14</v>
      </c>
      <c r="F73" s="11">
        <f>B73*D73</f>
        <v>2977.0200000000004</v>
      </c>
    </row>
    <row r="74" spans="1:6" ht="12.75">
      <c r="A74" s="4" t="s">
        <v>29</v>
      </c>
      <c r="F74" s="32">
        <f>F70+F73</f>
        <v>3572.4240000000004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1.84</v>
      </c>
      <c r="E77" t="s">
        <v>14</v>
      </c>
      <c r="F77" s="11">
        <f>B77*D77</f>
        <v>6086.352000000001</v>
      </c>
    </row>
    <row r="78" spans="1:6" ht="12.75">
      <c r="A78" s="4" t="s">
        <v>31</v>
      </c>
      <c r="F78" s="32">
        <f>SUM(F77)</f>
        <v>6086.352000000001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59001.338308035294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3422.0776218660467</v>
      </c>
      <c r="I81" s="7"/>
    </row>
    <row r="82" spans="1:9" ht="12.75">
      <c r="A82" s="1"/>
      <c r="B82" s="36" t="s">
        <v>128</v>
      </c>
      <c r="C82" s="48"/>
      <c r="D82" s="1"/>
      <c r="E82" s="57"/>
      <c r="F82" s="58">
        <v>6351</v>
      </c>
      <c r="I82" s="7"/>
    </row>
    <row r="83" spans="1:9" ht="12.75">
      <c r="A83" s="1"/>
      <c r="B83" s="36" t="s">
        <v>129</v>
      </c>
      <c r="C83" s="48"/>
      <c r="D83" s="1"/>
      <c r="E83" s="57"/>
      <c r="F83" s="58">
        <v>330.57</v>
      </c>
      <c r="I83" s="7"/>
    </row>
    <row r="84" spans="1:9" ht="12.75">
      <c r="A84" s="1"/>
      <c r="B84" s="36" t="s">
        <v>130</v>
      </c>
      <c r="C84" s="48"/>
      <c r="D84" s="1"/>
      <c r="E84" s="57"/>
      <c r="F84" s="58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69104.98592990135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43466</v>
      </c>
      <c r="C87" s="40">
        <v>271171</v>
      </c>
      <c r="D87" s="44">
        <f>F44</f>
        <v>35818.66</v>
      </c>
      <c r="E87" s="44">
        <f>F85</f>
        <v>69104.98592990135</v>
      </c>
      <c r="F87" s="42">
        <f>C87+D87-E87</f>
        <v>237884.67407009867</v>
      </c>
    </row>
    <row r="89" spans="1:6" ht="13.5" thickBot="1">
      <c r="A89" t="s">
        <v>111</v>
      </c>
      <c r="C89" s="55">
        <v>43466</v>
      </c>
      <c r="D89" s="8" t="s">
        <v>112</v>
      </c>
      <c r="E89" s="55">
        <v>43496</v>
      </c>
      <c r="F89" t="s">
        <v>113</v>
      </c>
    </row>
    <row r="90" spans="1:7" ht="13.5" thickBot="1">
      <c r="A90" t="s">
        <v>114</v>
      </c>
      <c r="F90" s="56">
        <f>E87</f>
        <v>69104.98592990135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2017-08-21T12:42:48Z</cp:lastPrinted>
  <dcterms:created xsi:type="dcterms:W3CDTF">2008-08-18T07:30:19Z</dcterms:created>
  <dcterms:modified xsi:type="dcterms:W3CDTF">2019-04-12T07:17:17Z</dcterms:modified>
  <cp:category/>
  <cp:version/>
  <cp:contentType/>
  <cp:contentStatus/>
</cp:coreProperties>
</file>