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<sst xmlns="http://schemas.openxmlformats.org/spreadsheetml/2006/main" count="173" uniqueCount="146">
  <si>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</si>
  <si>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</si>
  <si>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</si>
  <si>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</si>
  <si>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</si>
  <si>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</si>
  <si>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</si>
  <si>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</si>
  <si>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</si>
  <si>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</si>
  <si>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</si>
  <si>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</si>
  <si>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</si>
  <si>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</si>
  <si>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</si>
  <si>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</si>
  <si>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</si>
  <si>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</si>
  <si>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</si>
  <si>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</si>
  <si>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</si>
  <si>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</si>
  <si>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</si>
  <si>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</si>
  <si>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</si>
  <si>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</si>
  <si>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</si>
  <si>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</si>
  <si>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</si>
  <si>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</si>
  <si>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</si>
  <si>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</si>
  <si>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</si>
  <si>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</si>
  <si>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</si>
  <si>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</si>
  <si>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</si>
  <si>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</si>
  <si>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</si>
  <si>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</si>
  <si>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</si>
  <si>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</si>
  <si>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</si>
  <si>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</si>
  <si>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</si>
  <si>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</si>
  <si>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</si>
  <si>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</si>
  <si>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</si>
  <si>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</si>
  <si>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</si>
  <si>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</si>
  <si>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</si>
  <si>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</si>
  <si>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</si>
  <si>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</si>
  <si>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</si>
  <si>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</si>
  <si>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</si>
  <si>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</si>
  <si>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</si>
  <si>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</si>
  <si>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</si>
  <si>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</si>
  <si>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</si>
  <si>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</si>
  <si>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</si>
  <si>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</si>
  <si>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</si>
  <si>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</si>
  <si>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</si>
  <si>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</si>
  <si>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</si>
  <si>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</si>
  <si>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</si>
  <si>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</si>
  <si>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</si>
  <si>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</si>
  <si>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</si>
  <si>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</si>
  <si>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</si>
  <si>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</si>
  <si>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</si>
  <si>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</si>
  <si>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</si>
  <si>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</si>
  <si>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</si>
  <si>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</si>
  <si>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</si>
  <si>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</si>
  <si>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</si>
  <si>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</si>
  <si>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</si>
  <si>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</si>
  <si>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</si>
  <si>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</si>
  <si>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</si>
  <si>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</si>
  <si>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</si>
  <si>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</si>
  <si>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</si>
  <si>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</si>
  <si>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</si>
  <si>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</si>
  <si>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</si>
  <si>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</si>
  <si>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</si>
  <si>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</si>
  <si>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</si>
  <si>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</si>
  <si>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</si>
  <si>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</si>
  <si>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</si>
  <si>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</si>
  <si>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</si>
  <si>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</si>
  <si>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</si>
  <si>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</si>
  <si>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</si>
  <si>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</si>
  <si>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</si>
  <si>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</si>
  <si>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</si>
  <si>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</si>
  <si>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</si>
  <si>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</si>
  <si>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</si>
  <si>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</si>
  <si>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</si>
  <si>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</si>
  <si>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</si>
  <si>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</si>
  <si>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декабря</t>
  </si>
  <si>
    <t>за   декабрь  2019 г.</t>
  </si>
  <si>
    <t>ост.на 01.01</t>
  </si>
  <si>
    <t xml:space="preserve">смена сгона д 20 (2шт) </t>
  </si>
  <si>
    <t>сгон 20</t>
  </si>
  <si>
    <t>2шт</t>
  </si>
  <si>
    <t xml:space="preserve">бочонок </t>
  </si>
  <si>
    <t>4шт</t>
  </si>
  <si>
    <t>муфта 20</t>
  </si>
  <si>
    <t>к/гайка 20</t>
  </si>
  <si>
    <t>смена вентиля д 20 (2шт)</t>
  </si>
  <si>
    <t>вентиль д 20</t>
  </si>
  <si>
    <t>смена ламп (2 шт) п-д2,3</t>
  </si>
  <si>
    <t>лампа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</si>
</sst>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3" fillId="34" borderId="0" xfId="0" applyFont="1" applyFill="1" applyAlignment="1">
      <alignment/>
    </xf>
    <xf numFmtId="2" fontId="1" fillId="34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5" sqref="M45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12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8">
        <f>L6*126.87*1.302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5.33</v>
      </c>
      <c r="M11" s="48">
        <f t="shared" si="0"/>
        <v>880.4346642000002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48">
        <f t="shared" si="0"/>
        <v>171.79212960000004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48">
        <f t="shared" si="0"/>
        <v>237.86602560000003</v>
      </c>
    </row>
    <row r="18" spans="5:13" ht="12.75">
      <c r="E18" t="s">
        <v>100</v>
      </c>
      <c r="J18" s="15" t="s">
        <v>55</v>
      </c>
      <c r="K18" s="26" t="s">
        <v>82</v>
      </c>
      <c r="L18" s="21">
        <v>0</v>
      </c>
      <c r="M18" s="48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8.31</v>
      </c>
      <c r="M20" s="34">
        <f>SUM(M6:M19)</f>
        <v>1372.6851894000004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8">
        <f>0.02*28.7</f>
        <v>0.574</v>
      </c>
      <c r="M24" s="33">
        <f aca="true" t="shared" si="1" ref="M24:M34">L24*126.87*1.302*1.15</f>
        <v>109.038446874</v>
      </c>
    </row>
    <row r="25" spans="1:13" ht="12.75">
      <c r="A25" t="s">
        <v>106</v>
      </c>
      <c r="J25" s="20">
        <v>2</v>
      </c>
      <c r="K25" s="20" t="s">
        <v>135</v>
      </c>
      <c r="L25" s="48">
        <f>0.02*28.7</f>
        <v>0.574</v>
      </c>
      <c r="M25" s="33">
        <f t="shared" si="1"/>
        <v>109.038446874</v>
      </c>
    </row>
    <row r="26" spans="1:13" ht="12.75">
      <c r="A26" t="s">
        <v>107</v>
      </c>
      <c r="J26" s="20">
        <v>3</v>
      </c>
      <c r="K26" s="20" t="s">
        <v>142</v>
      </c>
      <c r="L26" s="48">
        <v>1.62</v>
      </c>
      <c r="M26" s="33">
        <f t="shared" si="1"/>
        <v>307.73917062000004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 t="s">
        <v>144</v>
      </c>
      <c r="L27" s="53">
        <v>0.14</v>
      </c>
      <c r="M27" s="33">
        <f t="shared" si="1"/>
        <v>26.594743140000002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5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3"/>
      <c r="M29" s="33">
        <f t="shared" si="1"/>
        <v>0</v>
      </c>
    </row>
    <row r="30" spans="10:13" ht="12.75">
      <c r="J30" s="20">
        <v>7</v>
      </c>
      <c r="K30" s="20"/>
      <c r="L30" s="53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3"/>
      <c r="M31" s="33">
        <f t="shared" si="1"/>
        <v>0</v>
      </c>
    </row>
    <row r="32" spans="10:13" ht="12.75">
      <c r="J32" s="20">
        <v>9</v>
      </c>
      <c r="K32" s="20"/>
      <c r="L32" s="53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3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3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34">
        <f>SUM(L24:L34)</f>
        <v>2.908</v>
      </c>
      <c r="M35" s="34">
        <f>SUM(M24:M34)</f>
        <v>552.4108075080001</v>
      </c>
    </row>
    <row r="36" spans="1:11" ht="12.75">
      <c r="A36" t="s">
        <v>4</v>
      </c>
      <c r="E36">
        <v>491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136</v>
      </c>
      <c r="L39" s="25" t="s">
        <v>139</v>
      </c>
      <c r="M39" s="25">
        <f>4*32</f>
        <v>128</v>
      </c>
    </row>
    <row r="40" spans="1:13" ht="12.75">
      <c r="A40" s="2" t="s">
        <v>6</v>
      </c>
      <c r="F40" s="11">
        <v>38108.41</v>
      </c>
      <c r="J40" s="20">
        <v>2</v>
      </c>
      <c r="K40" s="20" t="s">
        <v>138</v>
      </c>
      <c r="L40" s="25" t="s">
        <v>137</v>
      </c>
      <c r="M40" s="25">
        <f>2*22.67</f>
        <v>45.34</v>
      </c>
    </row>
    <row r="41" spans="1:13" ht="12.75">
      <c r="A41" t="s">
        <v>7</v>
      </c>
      <c r="F41" s="5">
        <v>40534.67</v>
      </c>
      <c r="J41" s="20">
        <v>3</v>
      </c>
      <c r="K41" s="20" t="s">
        <v>140</v>
      </c>
      <c r="L41" s="25" t="s">
        <v>137</v>
      </c>
      <c r="M41" s="25">
        <f>2*54</f>
        <v>108</v>
      </c>
    </row>
    <row r="42" spans="2:13" ht="12.75">
      <c r="B42" t="s">
        <v>8</v>
      </c>
      <c r="F42" s="9">
        <f>F41/F40</f>
        <v>1.0636673112313002</v>
      </c>
      <c r="J42" s="20">
        <v>4</v>
      </c>
      <c r="K42" s="20" t="s">
        <v>141</v>
      </c>
      <c r="L42" s="25" t="s">
        <v>137</v>
      </c>
      <c r="M42" s="25">
        <f>2*14.18</f>
        <v>28.36</v>
      </c>
    </row>
    <row r="43" spans="1:13" ht="12.75">
      <c r="A43" t="s">
        <v>126</v>
      </c>
      <c r="F43" s="5">
        <f>100+250+400+400</f>
        <v>1150</v>
      </c>
      <c r="J43" s="20">
        <v>5</v>
      </c>
      <c r="K43" s="20" t="s">
        <v>143</v>
      </c>
      <c r="L43" s="25" t="s">
        <v>137</v>
      </c>
      <c r="M43" s="25">
        <f>2*374.28</f>
        <v>748.56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41684.67</v>
      </c>
      <c r="J44" s="20">
        <v>6</v>
      </c>
      <c r="K44" s="20" t="s">
        <v>145</v>
      </c>
      <c r="L44" s="25" t="s">
        <v>137</v>
      </c>
      <c r="M44" s="25">
        <f>2*25.6</f>
        <v>51.2</v>
      </c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8"/>
    </row>
    <row r="49" spans="1:13" ht="12.75">
      <c r="A49" t="s">
        <v>12</v>
      </c>
      <c r="F49" s="11">
        <f>4429*1.302</f>
        <v>5766.558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2500*1.302</f>
        <v>3255</v>
      </c>
      <c r="J50" s="20">
        <v>12</v>
      </c>
      <c r="K50" s="20"/>
      <c r="L50" s="25"/>
      <c r="M50" s="25"/>
    </row>
    <row r="51" spans="1:13" ht="12.75">
      <c r="A51" s="58" t="s">
        <v>83</v>
      </c>
      <c r="B51" s="59"/>
      <c r="C51" s="59"/>
      <c r="D51" s="59"/>
      <c r="E51" s="60">
        <v>0.43</v>
      </c>
      <c r="F51" s="60">
        <f>E51*E33</f>
        <v>1202.452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10224.01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0.1</v>
      </c>
      <c r="E55" t="s">
        <v>14</v>
      </c>
      <c r="F55" s="5">
        <f>B55*D55</f>
        <v>25.900000000000002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25.900000000000002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25"/>
      <c r="M57" s="25"/>
    </row>
    <row r="58" spans="1:13" ht="12.75">
      <c r="A58" t="s">
        <v>19</v>
      </c>
      <c r="C58" s="49">
        <v>240839</v>
      </c>
      <c r="D58">
        <v>229360</v>
      </c>
      <c r="E58">
        <v>2796.4</v>
      </c>
      <c r="F58" s="35">
        <f>C58/D58*E58</f>
        <v>2936.3541140565053</v>
      </c>
      <c r="J58" s="20"/>
      <c r="K58" s="20"/>
      <c r="L58" s="31" t="s">
        <v>64</v>
      </c>
      <c r="M58" s="34">
        <f>SUM(M39:M57)</f>
        <v>1109.46</v>
      </c>
    </row>
    <row r="59" spans="1:6" ht="12.75">
      <c r="A59" t="s">
        <v>20</v>
      </c>
      <c r="F59" s="35">
        <f>M20</f>
        <v>1372.6851894000004</v>
      </c>
    </row>
    <row r="60" spans="1:6" ht="12.75">
      <c r="A60" t="s">
        <v>21</v>
      </c>
      <c r="F60" s="11">
        <f>M35</f>
        <v>552.4108075080001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5">
        <f>M58</f>
        <v>1109.46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2796.4</v>
      </c>
      <c r="C65" t="s">
        <v>13</v>
      </c>
      <c r="D65" s="11">
        <v>0.22</v>
      </c>
      <c r="E65" t="s">
        <v>14</v>
      </c>
      <c r="F65" s="11">
        <f>B65*D65</f>
        <v>615.208</v>
      </c>
    </row>
    <row r="66" spans="1:6" ht="12.75">
      <c r="A66" s="56" t="s">
        <v>75</v>
      </c>
      <c r="B66" s="56"/>
      <c r="C66" s="56"/>
      <c r="D66" s="57"/>
      <c r="E66" s="56"/>
      <c r="F66" s="57">
        <v>0</v>
      </c>
    </row>
    <row r="67" spans="1:6" ht="12.75">
      <c r="A67" s="59" t="s">
        <v>84</v>
      </c>
      <c r="B67" s="59"/>
      <c r="C67" s="59"/>
      <c r="D67" s="61">
        <v>0.32</v>
      </c>
      <c r="E67" s="59"/>
      <c r="F67" s="61">
        <f>D67*E33</f>
        <v>894.8480000000001</v>
      </c>
    </row>
    <row r="68" spans="1:6" ht="12.75">
      <c r="A68" s="4" t="s">
        <v>25</v>
      </c>
      <c r="B68" s="4"/>
      <c r="C68" s="10"/>
      <c r="F68" s="32">
        <f>SUM(F58:F67)</f>
        <v>7480.966110964506</v>
      </c>
    </row>
    <row r="69" ht="12.75">
      <c r="A69" s="4" t="s">
        <v>26</v>
      </c>
    </row>
    <row r="70" spans="1:6" ht="12.75">
      <c r="A70" t="s">
        <v>27</v>
      </c>
      <c r="B70">
        <v>2796.4</v>
      </c>
      <c r="C70" t="s">
        <v>65</v>
      </c>
      <c r="D70" s="45">
        <v>0.23</v>
      </c>
      <c r="E70" s="7"/>
      <c r="F70" s="46">
        <f>B70*D70</f>
        <v>643.172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2796.4</v>
      </c>
      <c r="C73" t="s">
        <v>13</v>
      </c>
      <c r="D73" s="11">
        <v>0.91</v>
      </c>
      <c r="E73" t="s">
        <v>14</v>
      </c>
      <c r="F73" s="11">
        <f>B73*D73</f>
        <v>2544.724</v>
      </c>
    </row>
    <row r="74" spans="1:6" ht="12.75">
      <c r="A74" s="4" t="s">
        <v>29</v>
      </c>
      <c r="F74" s="32">
        <f>F70+F73</f>
        <v>3187.896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2.23</v>
      </c>
      <c r="E77" t="s">
        <v>14</v>
      </c>
      <c r="F77" s="11">
        <f>B77*D77</f>
        <v>6235.972</v>
      </c>
    </row>
    <row r="78" spans="1:6" ht="12.75">
      <c r="A78" s="4" t="s">
        <v>31</v>
      </c>
      <c r="F78" s="32">
        <f>SUM(F77)</f>
        <v>6235.972</v>
      </c>
    </row>
    <row r="79" spans="1:6" ht="12.75">
      <c r="A79" s="62" t="s">
        <v>78</v>
      </c>
      <c r="B79" s="59"/>
      <c r="C79" s="59"/>
      <c r="D79" s="60">
        <v>2.05</v>
      </c>
      <c r="E79" s="59"/>
      <c r="F79" s="63">
        <f>D79*E33</f>
        <v>5732.62</v>
      </c>
    </row>
    <row r="80" spans="1:6" ht="12.75">
      <c r="A80" s="1" t="s">
        <v>32</v>
      </c>
      <c r="B80" s="1"/>
      <c r="F80" s="32">
        <f>F52+F56+F68+F74+F78+F79</f>
        <v>32887.36411096451</v>
      </c>
    </row>
    <row r="81" spans="1:9" ht="12.75">
      <c r="A81" s="1" t="s">
        <v>76</v>
      </c>
      <c r="B81" s="36"/>
      <c r="C81" s="47">
        <v>0.058</v>
      </c>
      <c r="D81" s="1"/>
      <c r="E81" s="1"/>
      <c r="F81" s="32">
        <f>F80*5.8%</f>
        <v>1907.4671184359415</v>
      </c>
      <c r="I81" s="7"/>
    </row>
    <row r="82" spans="1:9" ht="12.75">
      <c r="A82" s="1"/>
      <c r="B82" s="36" t="s">
        <v>128</v>
      </c>
      <c r="C82" s="47"/>
      <c r="D82" s="1"/>
      <c r="E82" s="54"/>
      <c r="F82" s="55">
        <v>2382.8</v>
      </c>
      <c r="I82" s="7"/>
    </row>
    <row r="83" spans="1:9" ht="12.75">
      <c r="A83" s="1"/>
      <c r="B83" s="36" t="s">
        <v>129</v>
      </c>
      <c r="C83" s="47"/>
      <c r="D83" s="1"/>
      <c r="E83" s="54"/>
      <c r="F83" s="55">
        <v>392.9</v>
      </c>
      <c r="I83" s="7"/>
    </row>
    <row r="84" spans="1:9" ht="12.75">
      <c r="A84" s="1"/>
      <c r="B84" s="36" t="s">
        <v>130</v>
      </c>
      <c r="C84" s="47"/>
      <c r="D84" s="1"/>
      <c r="E84" s="54"/>
      <c r="F84" s="55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2">
        <f>F80+F81+F82+F83+F84</f>
        <v>37570.531229400454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44166</v>
      </c>
      <c r="C87" s="40">
        <v>-360748</v>
      </c>
      <c r="D87" s="43">
        <f>F44</f>
        <v>41684.67</v>
      </c>
      <c r="E87" s="43">
        <f>F85</f>
        <v>37570.531229400454</v>
      </c>
      <c r="F87" s="44">
        <f>C87+D87-E87</f>
        <v>-356633.8612294005</v>
      </c>
    </row>
    <row r="89" spans="1:6" ht="13.5" thickBot="1">
      <c r="A89" t="s">
        <v>111</v>
      </c>
      <c r="C89" s="51">
        <v>43800</v>
      </c>
      <c r="D89" s="8" t="s">
        <v>112</v>
      </c>
      <c r="E89" s="51">
        <v>43830</v>
      </c>
      <c r="F89" t="s">
        <v>113</v>
      </c>
    </row>
    <row r="90" spans="1:7" ht="13.5" thickBot="1">
      <c r="A90" t="s">
        <v>114</v>
      </c>
      <c r="F90" s="52">
        <f>E87</f>
        <v>37570.531229400454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2019-11-27T10:45:03Z</cp:lastPrinted>
  <dcterms:created xsi:type="dcterms:W3CDTF">2008-08-18T07:30:19Z</dcterms:created>
  <dcterms:modified xsi:type="dcterms:W3CDTF">2020-02-19T09:06:02Z</dcterms:modified>
  <cp:category/>
  <cp:version/>
  <cp:contentType/>
  <cp:contentStatus/>
</cp:coreProperties>
</file>