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<sst xmlns="http://schemas.openxmlformats.org/spreadsheetml/2006/main" count="188" uniqueCount="160">
  <si>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</si>
  <si>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</si>
  <si>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</si>
  <si>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</si>
  <si>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</si>
  <si>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</si>
  <si>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</si>
  <si>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</si>
  <si>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</si>
  <si>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</si>
  <si>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</si>
  <si>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</si>
  <si>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</si>
  <si>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</si>
  <si>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</si>
  <si>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</si>
  <si>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</si>
  <si>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</si>
  <si>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</si>
  <si>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</si>
  <si>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</si>
  <si>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</si>
  <si>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</si>
  <si>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</si>
  <si>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</si>
  <si>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</si>
  <si>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</si>
  <si>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</si>
  <si>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</si>
  <si>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</si>
  <si>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</si>
  <si>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</si>
  <si>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</si>
  <si>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</si>
  <si>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</si>
  <si>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</si>
  <si>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</si>
  <si>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</si>
  <si>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</si>
  <si>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</si>
  <si>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</si>
  <si>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</si>
  <si>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</si>
  <si>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</si>
  <si>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</si>
  <si>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</si>
  <si>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</si>
  <si>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</si>
  <si>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</si>
  <si>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</si>
  <si>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</si>
  <si>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</si>
  <si>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</si>
  <si>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</si>
  <si>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</si>
  <si>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</si>
  <si>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</si>
  <si>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</si>
  <si>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</si>
  <si>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</si>
  <si>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</si>
  <si>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</si>
  <si>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</si>
  <si>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</si>
  <si>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</si>
  <si>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</si>
  <si>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</si>
  <si>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</si>
  <si>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</si>
  <si>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</si>
  <si>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</si>
  <si>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</si>
  <si>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</si>
  <si>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</si>
  <si>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</si>
  <si>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</si>
  <si>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</si>
  <si>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</si>
  <si>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</si>
  <si>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</si>
  <si>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</si>
  <si>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</si>
  <si>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</si>
  <si>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</si>
  <si>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</si>
  <si>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</si>
  <si>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</si>
  <si>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</si>
  <si>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</si>
  <si>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</si>
  <si>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</si>
  <si>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</si>
  <si>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</si>
  <si>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</si>
  <si>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</si>
  <si>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</si>
  <si>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</si>
  <si>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</si>
  <si>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</si>
  <si>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</si>
  <si>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</si>
  <si>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</si>
  <si>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</si>
  <si>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</si>
  <si>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</si>
  <si>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</si>
  <si>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</si>
  <si>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</si>
  <si>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</si>
  <si>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</si>
  <si>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</si>
  <si>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</si>
  <si>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</si>
  <si>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</si>
  <si>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</si>
  <si>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</si>
  <si>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</si>
  <si>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</si>
  <si>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</si>
  <si>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</si>
  <si>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</si>
  <si>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</si>
  <si>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</si>
  <si>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</si>
  <si>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</si>
  <si>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</si>
  <si>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</si>
  <si>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</si>
  <si>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</si>
  <si>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</si>
  <si>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</si>
  <si>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</si>
  <si>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августа</t>
  </si>
  <si>
    <t>за   август  2019 г.</t>
  </si>
  <si>
    <t>ост.на 01.09</t>
  </si>
  <si>
    <t>смена труб д 32 п.пр. (2мп) кв.69</t>
  </si>
  <si>
    <t>труба 32 п.пр.</t>
  </si>
  <si>
    <t>2мп</t>
  </si>
  <si>
    <t>переход 32</t>
  </si>
  <si>
    <t>2шт</t>
  </si>
  <si>
    <t>4шт</t>
  </si>
  <si>
    <t xml:space="preserve">бочонок </t>
  </si>
  <si>
    <t>американка 32</t>
  </si>
  <si>
    <t>муфта 32</t>
  </si>
  <si>
    <t>диск</t>
  </si>
  <si>
    <t>смена ламп (7шт) п-д3,4,1,5</t>
  </si>
  <si>
    <t>лампа</t>
  </si>
  <si>
    <t>7шт</t>
  </si>
  <si>
    <t>ремонт эл.щита  п-д4</t>
  </si>
  <si>
    <t>провод</t>
  </si>
  <si>
    <t>5мп</t>
  </si>
  <si>
    <t>саморез</t>
  </si>
  <si>
    <t>10шт</t>
  </si>
  <si>
    <t>дюбель</t>
  </si>
  <si>
    <t>автомат 15 а</t>
  </si>
  <si>
    <t>1шт</t>
  </si>
  <si>
    <t>светильник</t>
  </si>
  <si>
    <t>5шт</t>
  </si>
  <si>
    <t>установка светильника (5шт) п-д4</t>
  </si>
  <si>
    <t>изолента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</si>
</sst>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6" sqref="M56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L6*126.87*1.302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574.8428952</v>
      </c>
    </row>
    <row r="14" spans="1:13" ht="12.75">
      <c r="A14" t="s">
        <v>95</v>
      </c>
      <c r="J14" s="20">
        <v>5</v>
      </c>
      <c r="K14" s="19" t="s">
        <v>50</v>
      </c>
      <c r="L14" s="25">
        <v>8.39</v>
      </c>
      <c r="M14" s="44">
        <f t="shared" si="0"/>
        <v>1385.8999686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14.620000000000001</v>
      </c>
      <c r="M20" s="33">
        <f>SUM(M6:M19)</f>
        <v>2415.0008988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8" t="s">
        <v>135</v>
      </c>
      <c r="L24" s="61">
        <f>0.02*156.46</f>
        <v>3.1292000000000004</v>
      </c>
      <c r="M24" s="55">
        <f>L24*126.87*1.302*1.15</f>
        <v>594.4305016692</v>
      </c>
    </row>
    <row r="25" spans="1:13" ht="12.75">
      <c r="A25" t="s">
        <v>105</v>
      </c>
      <c r="J25" s="20">
        <v>2</v>
      </c>
      <c r="K25" s="58" t="s">
        <v>145</v>
      </c>
      <c r="L25" s="44">
        <f>0.07*7.1</f>
        <v>0.497</v>
      </c>
      <c r="M25" s="55">
        <f aca="true" t="shared" si="1" ref="M25:M38">L25*126.87*1.302*1.15</f>
        <v>94.41133814700001</v>
      </c>
    </row>
    <row r="26" spans="1:13" ht="12.75">
      <c r="A26" t="s">
        <v>106</v>
      </c>
      <c r="J26" s="20">
        <v>3</v>
      </c>
      <c r="K26" s="58" t="s">
        <v>148</v>
      </c>
      <c r="L26" s="62">
        <v>4.83</v>
      </c>
      <c r="M26" s="55">
        <f t="shared" si="1"/>
        <v>917.51863833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58" t="s">
        <v>158</v>
      </c>
      <c r="L27" s="56">
        <f>0.05*89.1</f>
        <v>4.455</v>
      </c>
      <c r="M27" s="55">
        <f t="shared" si="1"/>
        <v>846.282719205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12.911200000000001</v>
      </c>
      <c r="M39" s="33">
        <f>SUM(M24:M38)</f>
        <v>2452.6431973512</v>
      </c>
    </row>
    <row r="40" spans="1:11" ht="12.75">
      <c r="A40" s="2" t="s">
        <v>6</v>
      </c>
      <c r="F40" s="11">
        <v>48935.71</v>
      </c>
      <c r="K40" s="1" t="s">
        <v>62</v>
      </c>
    </row>
    <row r="41" spans="1:13" ht="12.75">
      <c r="A41" t="s">
        <v>7</v>
      </c>
      <c r="F41" s="5">
        <v>53579.16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1.0948887836714745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7">
        <f>2*210</f>
        <v>420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54479.16</v>
      </c>
      <c r="J44" s="20">
        <v>2</v>
      </c>
      <c r="K44" s="20" t="s">
        <v>138</v>
      </c>
      <c r="L44" s="25" t="s">
        <v>139</v>
      </c>
      <c r="M44" s="25">
        <f>2*10</f>
        <v>20</v>
      </c>
    </row>
    <row r="45" spans="10:13" ht="12.75">
      <c r="J45" s="20">
        <v>3</v>
      </c>
      <c r="K45" s="20" t="s">
        <v>141</v>
      </c>
      <c r="L45" s="25" t="s">
        <v>139</v>
      </c>
      <c r="M45" s="44">
        <f>2*17.69</f>
        <v>35.38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140</v>
      </c>
      <c r="M46" s="25">
        <f>4*213.78</f>
        <v>855.12</v>
      </c>
    </row>
    <row r="47" spans="10:13" ht="12.75">
      <c r="J47" s="20">
        <v>5</v>
      </c>
      <c r="K47" s="20" t="s">
        <v>143</v>
      </c>
      <c r="L47" s="25" t="s">
        <v>139</v>
      </c>
      <c r="M47" s="44">
        <f>2*100</f>
        <v>200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139</v>
      </c>
      <c r="M48" s="25">
        <f>2*23</f>
        <v>46</v>
      </c>
    </row>
    <row r="49" spans="1:13" ht="12.75">
      <c r="A49" t="s">
        <v>12</v>
      </c>
      <c r="F49" s="11">
        <f>(5085+765)*1.302</f>
        <v>7616.7</v>
      </c>
      <c r="J49" s="20">
        <v>7</v>
      </c>
      <c r="K49" s="20" t="s">
        <v>146</v>
      </c>
      <c r="L49" s="25" t="s">
        <v>147</v>
      </c>
      <c r="M49" s="25">
        <f>7*12.06</f>
        <v>84.42</v>
      </c>
    </row>
    <row r="50" spans="1:13" ht="12.75">
      <c r="A50" s="6" t="s">
        <v>15</v>
      </c>
      <c r="F50" s="11">
        <f>(1600+133.33)*1.302</f>
        <v>2256.7956599999998</v>
      </c>
      <c r="J50" s="20">
        <v>8</v>
      </c>
      <c r="K50" s="20" t="s">
        <v>149</v>
      </c>
      <c r="L50" s="25" t="s">
        <v>150</v>
      </c>
      <c r="M50" s="25">
        <f>5*7.6</f>
        <v>38</v>
      </c>
    </row>
    <row r="51" spans="1:13" ht="12.75">
      <c r="A51" s="6" t="s">
        <v>82</v>
      </c>
      <c r="E51" s="5"/>
      <c r="F51" s="11">
        <f>E51*E33</f>
        <v>0</v>
      </c>
      <c r="J51" s="20">
        <v>9</v>
      </c>
      <c r="K51" s="20" t="s">
        <v>151</v>
      </c>
      <c r="L51" s="25" t="s">
        <v>152</v>
      </c>
      <c r="M51" s="25">
        <f>10*0.79</f>
        <v>7.9</v>
      </c>
    </row>
    <row r="52" spans="1:13" ht="12.75">
      <c r="A52" s="4" t="s">
        <v>34</v>
      </c>
      <c r="F52" s="32">
        <f>F49+F50+F51</f>
        <v>9873.49566</v>
      </c>
      <c r="J52" s="20">
        <v>10</v>
      </c>
      <c r="K52" s="20" t="s">
        <v>153</v>
      </c>
      <c r="L52" s="25" t="s">
        <v>152</v>
      </c>
      <c r="M52" s="25">
        <f>10*0.62</f>
        <v>6.2</v>
      </c>
    </row>
    <row r="53" spans="1:13" ht="12.75">
      <c r="A53" s="4" t="s">
        <v>16</v>
      </c>
      <c r="J53" s="20">
        <v>11</v>
      </c>
      <c r="K53" s="20" t="s">
        <v>154</v>
      </c>
      <c r="L53" s="25" t="s">
        <v>155</v>
      </c>
      <c r="M53" s="25">
        <v>92.2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6931.062000000001</v>
      </c>
      <c r="J54" s="20">
        <v>12</v>
      </c>
      <c r="K54" s="20" t="s">
        <v>156</v>
      </c>
      <c r="L54" s="25" t="s">
        <v>157</v>
      </c>
      <c r="M54" s="25">
        <f>5*296.95</f>
        <v>1484.75</v>
      </c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 t="s">
        <v>159</v>
      </c>
      <c r="L55" s="25" t="s">
        <v>155</v>
      </c>
      <c r="M55" s="25">
        <v>37.71</v>
      </c>
    </row>
    <row r="56" spans="1:13" ht="12.75">
      <c r="A56" s="4" t="s">
        <v>17</v>
      </c>
      <c r="B56" s="10"/>
      <c r="C56" s="10"/>
      <c r="F56" s="32">
        <f>SUM(F54:F55)</f>
        <v>6931.062000000001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241335</v>
      </c>
      <c r="D58">
        <v>229360</v>
      </c>
      <c r="E58">
        <v>3122.1</v>
      </c>
      <c r="F58" s="34">
        <f>C58/D58*E58</f>
        <v>3285.106398238577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2415.0008988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2452.6431973512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f>1*600*30.2%</f>
        <v>181.2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3327.6800000000003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0.6</v>
      </c>
      <c r="E65" s="63" t="s">
        <v>14</v>
      </c>
      <c r="F65" s="64">
        <f>B65*D65</f>
        <v>1873.2599999999998</v>
      </c>
      <c r="J65" s="20"/>
      <c r="K65" s="20"/>
      <c r="L65" s="31" t="s">
        <v>65</v>
      </c>
      <c r="M65" s="28">
        <f>SUM(M43:M64)</f>
        <v>3327.6800000000003</v>
      </c>
    </row>
    <row r="66" spans="1:13" s="51" customFormat="1" ht="12.75">
      <c r="A66" s="63" t="s">
        <v>131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83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13534.890494389778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0.19</v>
      </c>
      <c r="E70" t="s">
        <v>14</v>
      </c>
      <c r="F70" s="11">
        <f>B70*D70</f>
        <v>593.199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1.06</v>
      </c>
      <c r="E73" t="s">
        <v>14</v>
      </c>
      <c r="F73" s="11">
        <f>B73*D73</f>
        <v>3309.426</v>
      </c>
    </row>
    <row r="74" spans="1:6" ht="12.75">
      <c r="A74" s="4" t="s">
        <v>29</v>
      </c>
      <c r="F74" s="32">
        <f>F70+F73</f>
        <v>3902.625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2.13</v>
      </c>
      <c r="E77" t="s">
        <v>14</v>
      </c>
      <c r="F77" s="11">
        <f>B77*D77</f>
        <v>6650.072999999999</v>
      </c>
    </row>
    <row r="78" spans="1:6" ht="12.75">
      <c r="A78" s="4" t="s">
        <v>32</v>
      </c>
      <c r="F78" s="32">
        <f>SUM(F77)</f>
        <v>6650.072999999999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40892.146154389775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2371.744476954607</v>
      </c>
      <c r="I81" s="7"/>
    </row>
    <row r="82" spans="1:9" ht="12.75">
      <c r="A82" s="1"/>
      <c r="B82" s="35" t="s">
        <v>127</v>
      </c>
      <c r="C82" s="35"/>
      <c r="D82" s="1"/>
      <c r="E82" s="59"/>
      <c r="F82" s="60">
        <v>1821</v>
      </c>
      <c r="I82" s="7"/>
    </row>
    <row r="83" spans="1:9" ht="12.75">
      <c r="A83" s="1"/>
      <c r="B83" s="35" t="s">
        <v>128</v>
      </c>
      <c r="C83" s="35"/>
      <c r="D83" s="1"/>
      <c r="E83" s="59"/>
      <c r="F83" s="60">
        <v>357.67</v>
      </c>
      <c r="I83" s="7"/>
    </row>
    <row r="84" spans="1:9" ht="12.75">
      <c r="A84" s="1"/>
      <c r="B84" s="35" t="s">
        <v>129</v>
      </c>
      <c r="C84" s="35"/>
      <c r="D84" s="1"/>
      <c r="E84" s="59"/>
      <c r="F84" s="60">
        <v>1600.02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47042.580631344375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43678</v>
      </c>
      <c r="C87" s="39">
        <v>-143736</v>
      </c>
      <c r="D87" s="42">
        <f>F44</f>
        <v>54479.16</v>
      </c>
      <c r="E87" s="42">
        <f>F85</f>
        <v>47042.580631344375</v>
      </c>
      <c r="F87" s="43">
        <f>C87+D87-E87</f>
        <v>-136299.42063134437</v>
      </c>
    </row>
    <row r="89" spans="1:6" ht="12.75">
      <c r="A89" t="s">
        <v>110</v>
      </c>
      <c r="C89" s="53">
        <v>43678</v>
      </c>
      <c r="D89" s="8" t="s">
        <v>111</v>
      </c>
      <c r="E89" s="53">
        <v>43708</v>
      </c>
      <c r="F89" t="s">
        <v>112</v>
      </c>
    </row>
    <row r="90" spans="1:7" ht="12.75">
      <c r="A90" t="s">
        <v>113</v>
      </c>
      <c r="F90" s="54">
        <f>E87</f>
        <v>47042.580631344375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2019-11-11T12:34:30Z</dcterms:modified>
  <cp:category/>
  <cp:version/>
  <cp:contentType/>
  <cp:contentStatus/>
</cp:coreProperties>
</file>