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<sst xmlns="http://schemas.openxmlformats.org/spreadsheetml/2006/main" count="188" uniqueCount="159">
  <si>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</si>
  <si>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</si>
  <si>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</si>
  <si>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</si>
  <si>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</si>
  <si>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</si>
  <si>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</si>
  <si>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</si>
  <si>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</si>
  <si>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</si>
  <si>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</si>
  <si>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</si>
  <si>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</si>
  <si>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</si>
  <si>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</si>
  <si>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</si>
  <si>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</si>
  <si>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</si>
  <si>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</si>
  <si>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</si>
  <si>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</si>
  <si>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</si>
  <si>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</si>
  <si>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</si>
  <si>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</si>
  <si>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</si>
  <si>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</si>
  <si>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</si>
  <si>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</si>
  <si>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</si>
  <si>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</si>
  <si>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</si>
  <si>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</si>
  <si>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</si>
  <si>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</si>
  <si>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</si>
  <si>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</si>
  <si>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</si>
  <si>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</si>
  <si>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</si>
  <si>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</si>
  <si>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</si>
  <si>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</si>
  <si>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</si>
  <si>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</si>
  <si>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</si>
  <si>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</si>
  <si>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</si>
  <si>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</si>
  <si>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</si>
  <si>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</si>
  <si>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</si>
  <si>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</si>
  <si>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</si>
  <si>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</si>
  <si>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</si>
  <si>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</si>
  <si>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</si>
  <si>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</si>
  <si>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</si>
  <si>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</si>
  <si>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</si>
  <si>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</si>
  <si>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</si>
  <si>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</si>
  <si>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</si>
  <si>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</si>
  <si>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</si>
  <si>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</si>
  <si>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</si>
  <si>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</si>
  <si>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</si>
  <si>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</si>
  <si>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</si>
  <si>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</si>
  <si>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</si>
  <si>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</si>
  <si>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</si>
  <si>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</si>
  <si>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</si>
  <si>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</si>
  <si>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</si>
  <si>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</si>
  <si>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</si>
  <si>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</si>
  <si>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</si>
  <si>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</si>
  <si>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</si>
  <si>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</si>
  <si>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</si>
  <si>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</si>
  <si>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</si>
  <si>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</si>
  <si>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</si>
  <si>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</si>
  <si>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</si>
  <si>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</si>
  <si>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</si>
  <si>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</si>
  <si>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</si>
  <si>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</si>
  <si>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</si>
  <si>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</si>
  <si>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</si>
  <si>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</si>
  <si>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</si>
  <si>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</si>
  <si>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</si>
  <si>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</si>
  <si>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</si>
  <si>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</si>
  <si>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</si>
  <si>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</si>
  <si>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</si>
  <si>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</si>
  <si>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</si>
  <si>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</si>
  <si>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</si>
  <si>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</si>
  <si>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</si>
  <si>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</si>
  <si>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</si>
  <si>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</si>
  <si>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</si>
  <si>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</si>
  <si>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</si>
  <si>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</si>
  <si>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</si>
  <si>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</si>
  <si>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</si>
  <si>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</si>
  <si>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</si>
  <si>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</si>
  <si>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(интер-телеком,ростелеком,комстар,видикон)</t>
  </si>
  <si>
    <t>августа</t>
  </si>
  <si>
    <t>за   август  2019 г.</t>
  </si>
  <si>
    <t>ост.на 01.09</t>
  </si>
  <si>
    <t>смена труб д 20 п.пр. (2мп) кв.4,8,12</t>
  </si>
  <si>
    <t>смена труб д 110 пвх (6мп) кв.4,8,12</t>
  </si>
  <si>
    <t>труба д 20 п.пр.</t>
  </si>
  <si>
    <t>2мп</t>
  </si>
  <si>
    <t>тройник 25</t>
  </si>
  <si>
    <t>муфта комп.20</t>
  </si>
  <si>
    <t>4шт</t>
  </si>
  <si>
    <t>тройник 20</t>
  </si>
  <si>
    <t>2шт</t>
  </si>
  <si>
    <t>муфта комп. 20</t>
  </si>
  <si>
    <t>6шт</t>
  </si>
  <si>
    <t>угольник 20</t>
  </si>
  <si>
    <t>12шт</t>
  </si>
  <si>
    <t>американка 20</t>
  </si>
  <si>
    <t>тройник 110</t>
  </si>
  <si>
    <t>тройник каню110</t>
  </si>
  <si>
    <t>ревизка 110</t>
  </si>
  <si>
    <t>1шт</t>
  </si>
  <si>
    <t>3шт</t>
  </si>
  <si>
    <t>труба д 110 2мп</t>
  </si>
  <si>
    <t>манжета 110</t>
  </si>
  <si>
    <t>патрубок 110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</si>
</sst>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K51" sqref="K51"/>
    </sheetView>
  </sheetViews>
  <sheetFormatPr defaultColWidth="9.00390625" defaultRowHeight="12.75"/>
  <cols>
    <col min="1" max="1" width="15.50390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8</v>
      </c>
      <c r="K2" s="5" t="s">
        <v>135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3">
        <f>L6*126.87*1.302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3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26.429558400000005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3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3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4.5</v>
      </c>
      <c r="M17" s="53">
        <f t="shared" si="0"/>
        <v>743.33133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28">
        <f>SUM(L6:L19)</f>
        <v>6.24</v>
      </c>
      <c r="M20" s="33">
        <f>SUM(M6:M19)</f>
        <v>1030.7527776000002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f>0.02*224.9</f>
        <v>4.498</v>
      </c>
      <c r="M24" s="32">
        <f aca="true" t="shared" si="1" ref="M24:M33">L24*126.87*1.302*1.15</f>
        <v>854.4511045980001</v>
      </c>
    </row>
    <row r="25" spans="1:13" ht="12.75">
      <c r="A25" t="s">
        <v>107</v>
      </c>
      <c r="J25" s="20">
        <v>2</v>
      </c>
      <c r="K25" s="20" t="s">
        <v>138</v>
      </c>
      <c r="L25" s="53">
        <f>0.06*146.9</f>
        <v>8.814</v>
      </c>
      <c r="M25" s="32">
        <f t="shared" si="1"/>
        <v>1674.329043114</v>
      </c>
    </row>
    <row r="26" spans="1:13" ht="12.75">
      <c r="A26" t="s">
        <v>108</v>
      </c>
      <c r="J26" s="20">
        <v>3</v>
      </c>
      <c r="K26" s="20"/>
      <c r="L26" s="53"/>
      <c r="M26" s="32">
        <f t="shared" si="1"/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/>
      <c r="L27" s="53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13.312000000000001</v>
      </c>
      <c r="M34" s="33">
        <f>SUM(M24:M33)</f>
        <v>2528.780147712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139</v>
      </c>
      <c r="L38" s="25" t="s">
        <v>140</v>
      </c>
      <c r="M38" s="25">
        <f>2*72.81</f>
        <v>145.62</v>
      </c>
    </row>
    <row r="39" spans="10:13" ht="12.75">
      <c r="J39" s="20">
        <v>2</v>
      </c>
      <c r="K39" s="20" t="s">
        <v>141</v>
      </c>
      <c r="L39" s="25" t="s">
        <v>140</v>
      </c>
      <c r="M39" s="25">
        <f>2*11.62</f>
        <v>23.24</v>
      </c>
    </row>
    <row r="40" spans="1:13" ht="12.75">
      <c r="A40" s="2" t="s">
        <v>6</v>
      </c>
      <c r="F40" s="11">
        <f>22367.23-674.5</f>
        <v>21692.73</v>
      </c>
      <c r="J40" s="20">
        <v>3</v>
      </c>
      <c r="K40" s="20" t="s">
        <v>142</v>
      </c>
      <c r="L40" s="25" t="s">
        <v>143</v>
      </c>
      <c r="M40" s="25">
        <f>4*42.32</f>
        <v>169.28</v>
      </c>
    </row>
    <row r="41" spans="1:13" ht="12.75">
      <c r="A41" t="s">
        <v>7</v>
      </c>
      <c r="F41" s="5">
        <v>31936.91</v>
      </c>
      <c r="J41" s="20">
        <v>4</v>
      </c>
      <c r="K41" s="20" t="s">
        <v>144</v>
      </c>
      <c r="L41" s="25" t="s">
        <v>145</v>
      </c>
      <c r="M41" s="25">
        <f>2*6</f>
        <v>12</v>
      </c>
    </row>
    <row r="42" spans="2:13" ht="12.75">
      <c r="B42" t="s">
        <v>8</v>
      </c>
      <c r="F42" s="9">
        <f>F41/F40</f>
        <v>1.4722402390109497</v>
      </c>
      <c r="J42" s="20">
        <v>5</v>
      </c>
      <c r="K42" s="20" t="s">
        <v>146</v>
      </c>
      <c r="L42" s="25" t="s">
        <v>147</v>
      </c>
      <c r="M42" s="25">
        <f>6*42.32</f>
        <v>253.92000000000002</v>
      </c>
    </row>
    <row r="43" spans="1:13" ht="12.75">
      <c r="A43" t="s">
        <v>133</v>
      </c>
      <c r="F43" s="5">
        <f>400+400+250+105</f>
        <v>1155</v>
      </c>
      <c r="J43" s="20">
        <v>6</v>
      </c>
      <c r="K43" s="20" t="s">
        <v>148</v>
      </c>
      <c r="L43" s="25" t="s">
        <v>149</v>
      </c>
      <c r="M43" s="25">
        <f>12*5</f>
        <v>60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33091.91</v>
      </c>
      <c r="J44" s="20">
        <v>7</v>
      </c>
      <c r="K44" s="20" t="s">
        <v>150</v>
      </c>
      <c r="L44" s="25" t="s">
        <v>143</v>
      </c>
      <c r="M44" s="25">
        <f>4*113</f>
        <v>452</v>
      </c>
    </row>
    <row r="45" spans="10:13" ht="12.75">
      <c r="J45" s="20">
        <v>8</v>
      </c>
      <c r="K45" s="20" t="s">
        <v>151</v>
      </c>
      <c r="L45" s="25" t="s">
        <v>145</v>
      </c>
      <c r="M45" s="25">
        <f>2*99</f>
        <v>198</v>
      </c>
    </row>
    <row r="46" spans="2:13" ht="12.75">
      <c r="B46" s="1" t="s">
        <v>10</v>
      </c>
      <c r="C46" s="1"/>
      <c r="J46" s="20">
        <v>9</v>
      </c>
      <c r="K46" s="20" t="s">
        <v>152</v>
      </c>
      <c r="L46" s="25" t="s">
        <v>145</v>
      </c>
      <c r="M46" s="25">
        <f>2*130</f>
        <v>260</v>
      </c>
    </row>
    <row r="47" spans="10:13" ht="12.75">
      <c r="J47" s="20"/>
      <c r="K47" s="20" t="s">
        <v>153</v>
      </c>
      <c r="L47" s="25" t="s">
        <v>154</v>
      </c>
      <c r="M47" s="25">
        <v>98</v>
      </c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 t="s">
        <v>156</v>
      </c>
      <c r="L48" s="25" t="s">
        <v>155</v>
      </c>
      <c r="M48" s="25">
        <f>3*316</f>
        <v>948</v>
      </c>
    </row>
    <row r="49" spans="1:13" ht="12.75">
      <c r="A49" t="s">
        <v>12</v>
      </c>
      <c r="F49" s="11">
        <f>(2825+625)*1.302</f>
        <v>4491.900000000001</v>
      </c>
      <c r="J49" s="20"/>
      <c r="K49" s="20" t="s">
        <v>157</v>
      </c>
      <c r="L49" s="25" t="s">
        <v>154</v>
      </c>
      <c r="M49" s="25">
        <v>43</v>
      </c>
    </row>
    <row r="50" spans="1:13" ht="12.75">
      <c r="A50" s="6" t="s">
        <v>15</v>
      </c>
      <c r="D50" s="51"/>
      <c r="F50" s="52">
        <v>0</v>
      </c>
      <c r="J50" s="20"/>
      <c r="K50" s="20" t="s">
        <v>158</v>
      </c>
      <c r="L50" s="25" t="s">
        <v>154</v>
      </c>
      <c r="M50" s="25">
        <v>80</v>
      </c>
    </row>
    <row r="51" spans="1:13" ht="12.75">
      <c r="A51" s="6" t="s">
        <v>84</v>
      </c>
      <c r="E51" s="5"/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4491.900000000001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2.22</v>
      </c>
      <c r="E54" s="13" t="s">
        <v>14</v>
      </c>
      <c r="F54" s="11">
        <f>E33*D54</f>
        <v>3405.702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64</v>
      </c>
      <c r="M55" s="33">
        <f>SUM(M38:M54)</f>
        <v>2743.06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3405.702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241335</v>
      </c>
      <c r="D59">
        <v>229360</v>
      </c>
      <c r="E59">
        <v>1534.1</v>
      </c>
      <c r="F59" s="34">
        <f>C59/D59*E59</f>
        <v>1614.1961261771887</v>
      </c>
    </row>
    <row r="60" spans="1:6" ht="12.75">
      <c r="A60" t="s">
        <v>20</v>
      </c>
      <c r="F60" s="34">
        <f>M20</f>
        <v>1030.7527776000002</v>
      </c>
    </row>
    <row r="61" spans="1:6" ht="12.75">
      <c r="A61" t="s">
        <v>21</v>
      </c>
      <c r="F61" s="11">
        <f>M34</f>
        <v>2528.780147712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2743.06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0.6</v>
      </c>
      <c r="E66" s="45" t="s">
        <v>14</v>
      </c>
      <c r="F66" s="46">
        <f>B66*D66</f>
        <v>920.4599999999999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8837.249051489189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0.19</v>
      </c>
      <c r="E71" t="s">
        <v>14</v>
      </c>
      <c r="F71" s="11">
        <f>B71*D71</f>
        <v>291.479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1.06</v>
      </c>
      <c r="E74" t="s">
        <v>14</v>
      </c>
      <c r="F74" s="11">
        <f>B74*D74</f>
        <v>1626.146</v>
      </c>
    </row>
    <row r="75" spans="1:6" ht="12.75">
      <c r="A75" s="4" t="s">
        <v>29</v>
      </c>
      <c r="F75" s="31">
        <f>F71+F74</f>
        <v>1917.625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2.13</v>
      </c>
      <c r="E78" t="s">
        <v>14</v>
      </c>
      <c r="F78" s="11">
        <f>B78*D78</f>
        <v>3267.633</v>
      </c>
    </row>
    <row r="79" spans="1:6" ht="12.75">
      <c r="A79" s="4" t="s">
        <v>31</v>
      </c>
      <c r="F79" s="31">
        <f>SUM(F78)</f>
        <v>3267.633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21920.10905148919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1271.366324986373</v>
      </c>
    </row>
    <row r="83" spans="1:6" ht="12.75">
      <c r="A83" s="1"/>
      <c r="B83" s="35" t="s">
        <v>129</v>
      </c>
      <c r="C83" s="35"/>
      <c r="D83" s="1"/>
      <c r="E83" s="61"/>
      <c r="F83" s="62">
        <v>634.8</v>
      </c>
    </row>
    <row r="84" spans="1:6" ht="12.75">
      <c r="A84" s="1"/>
      <c r="B84" s="35" t="s">
        <v>130</v>
      </c>
      <c r="C84" s="35"/>
      <c r="D84" s="1"/>
      <c r="E84" s="61"/>
      <c r="F84" s="62">
        <v>107.34</v>
      </c>
    </row>
    <row r="85" spans="1:6" ht="12.75">
      <c r="A85" s="1"/>
      <c r="B85" s="35" t="s">
        <v>131</v>
      </c>
      <c r="C85" s="35"/>
      <c r="D85" s="1"/>
      <c r="E85" s="61"/>
      <c r="F85" s="62">
        <v>0</v>
      </c>
    </row>
    <row r="86" spans="1:6" ht="13.5">
      <c r="A86" s="12" t="s">
        <v>34</v>
      </c>
      <c r="B86" s="12"/>
      <c r="C86" s="12"/>
      <c r="D86" s="12"/>
      <c r="E86" s="12"/>
      <c r="F86" s="41">
        <f>F81+F82+F83+F84+F85</f>
        <v>23933.615376475565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43678</v>
      </c>
      <c r="C88" s="39">
        <v>-195401</v>
      </c>
      <c r="D88" s="42">
        <f>F44</f>
        <v>33091.91</v>
      </c>
      <c r="E88" s="42">
        <f>F86</f>
        <v>23933.615376475565</v>
      </c>
      <c r="F88" s="43">
        <f>C88+D88-E88</f>
        <v>-186242.70537647555</v>
      </c>
    </row>
    <row r="90" spans="1:6" ht="13.5" thickBot="1">
      <c r="A90" t="s">
        <v>113</v>
      </c>
      <c r="C90" s="58">
        <v>43678</v>
      </c>
      <c r="D90" s="8" t="s">
        <v>114</v>
      </c>
      <c r="E90" s="58">
        <v>43708</v>
      </c>
      <c r="F90" t="s">
        <v>115</v>
      </c>
    </row>
    <row r="91" spans="1:7" ht="13.5" thickBot="1">
      <c r="A91" t="s">
        <v>116</v>
      </c>
      <c r="F91" s="59">
        <f>E88</f>
        <v>23933.615376475565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2017-08-21T12:51:29Z</cp:lastPrinted>
  <dcterms:created xsi:type="dcterms:W3CDTF">2008-08-18T07:30:19Z</dcterms:created>
  <dcterms:modified xsi:type="dcterms:W3CDTF">2019-11-08T05:55:11Z</dcterms:modified>
  <cp:category/>
  <cp:version/>
  <cp:contentType/>
  <cp:contentStatus/>
</cp:coreProperties>
</file>