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<sst xmlns="http://schemas.openxmlformats.org/spreadsheetml/2006/main" count="178" uniqueCount="151">
  <si>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</si>
  <si>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</si>
  <si>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</si>
  <si>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</si>
  <si>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</si>
  <si>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</si>
  <si>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</si>
  <si>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</si>
  <si>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</si>
  <si>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</si>
  <si>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</si>
  <si>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</si>
  <si>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</si>
  <si>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</si>
  <si>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</si>
  <si>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</si>
  <si>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</si>
  <si>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</si>
  <si>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</si>
  <si>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</si>
  <si>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</si>
  <si>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</si>
  <si>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</si>
  <si>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</si>
  <si>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</si>
  <si>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</si>
  <si>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</si>
  <si>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</si>
  <si>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</si>
  <si>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</si>
  <si>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</si>
  <si>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</si>
  <si>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</si>
  <si>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</si>
  <si>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</si>
  <si>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</si>
  <si>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</si>
  <si>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</si>
  <si>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</si>
  <si>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</si>
  <si>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</si>
  <si>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</si>
  <si>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</si>
  <si>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</si>
  <si>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</si>
  <si>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</si>
  <si>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</si>
  <si>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</si>
  <si>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</si>
  <si>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</si>
  <si>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</si>
  <si>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</si>
  <si>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</si>
  <si>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</si>
  <si>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</si>
  <si>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</si>
  <si>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</si>
  <si>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</si>
  <si>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</si>
  <si>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</si>
  <si>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</si>
  <si>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</si>
  <si>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</si>
  <si>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</si>
  <si>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</si>
  <si>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</si>
  <si>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</si>
  <si>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</si>
  <si>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</si>
  <si>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</si>
  <si>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</si>
  <si>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</si>
  <si>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</si>
  <si>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</si>
  <si>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</si>
  <si>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</si>
  <si>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</si>
  <si>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</si>
  <si>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</si>
  <si>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</si>
  <si>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</si>
  <si>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</si>
  <si>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</si>
  <si>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</si>
  <si>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</si>
  <si>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</si>
  <si>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</si>
  <si>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</si>
  <si>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</si>
  <si>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</si>
  <si>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</si>
  <si>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</si>
  <si>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</si>
  <si>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</si>
  <si>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</si>
  <si>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</si>
  <si>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</si>
  <si>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</si>
  <si>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</si>
  <si>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</si>
  <si>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</si>
  <si>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</si>
  <si>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</si>
  <si>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</si>
  <si>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</si>
  <si>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</si>
  <si>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</si>
  <si>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</si>
  <si>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</si>
  <si>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</si>
  <si>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</si>
  <si>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</si>
  <si>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</si>
  <si>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</si>
  <si>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</si>
  <si>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</si>
  <si>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</si>
  <si>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</si>
  <si>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</si>
  <si>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</si>
  <si>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</si>
  <si>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</si>
  <si>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</si>
  <si>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</si>
  <si>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</si>
  <si>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</si>
  <si>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</si>
  <si>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</si>
  <si>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</si>
  <si>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</si>
  <si>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</si>
  <si>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</si>
  <si>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</si>
  <si>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</si>
  <si>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</si>
  <si>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</si>
  <si>
    <t>прочистка канализации подвал</t>
  </si>
  <si>
    <t>смена труб д 25 п.пр. (10мп) кв.41-28</t>
  </si>
  <si>
    <t>труба д 25 п.пр.</t>
  </si>
  <si>
    <t>10мп</t>
  </si>
  <si>
    <t>американка 25</t>
  </si>
  <si>
    <t>2шт</t>
  </si>
  <si>
    <t>смена труб д 25 п.пр. (8мп) кв.24-20</t>
  </si>
  <si>
    <t>8мп</t>
  </si>
  <si>
    <t>уголок</t>
  </si>
  <si>
    <t>4шт</t>
  </si>
  <si>
    <t>смена замка (1шт) эл.уз.</t>
  </si>
  <si>
    <t>замок</t>
  </si>
  <si>
    <t>1шт</t>
  </si>
  <si>
    <t>смена ламп (2шт) п-д1</t>
  </si>
  <si>
    <t>лампа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</si>
</sst>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7">
      <selection activeCell="M48" sqref="M4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991.1084400000001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50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11.6</v>
      </c>
      <c r="M20" s="34">
        <f>SUM(M6:M19)</f>
        <v>1916.142984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f>0.15*32.2</f>
        <v>4.83</v>
      </c>
      <c r="M24" s="33">
        <f aca="true" t="shared" si="1" ref="M24:M36">L24*126.87*1.15*1.302</f>
        <v>917.5186383299999</v>
      </c>
    </row>
    <row r="25" spans="1:13" ht="12.75">
      <c r="A25" t="s">
        <v>107</v>
      </c>
      <c r="J25" s="20">
        <v>2</v>
      </c>
      <c r="K25" s="20" t="s">
        <v>137</v>
      </c>
      <c r="L25" s="47">
        <f>0.1*184.3</f>
        <v>18.430000000000003</v>
      </c>
      <c r="M25" s="33">
        <f t="shared" si="1"/>
        <v>3501.0079719300006</v>
      </c>
    </row>
    <row r="26" spans="1:13" ht="12.75">
      <c r="A26" t="s">
        <v>108</v>
      </c>
      <c r="J26" s="20">
        <v>3</v>
      </c>
      <c r="K26" s="20" t="s">
        <v>142</v>
      </c>
      <c r="L26" s="47">
        <f>0.08*184.3</f>
        <v>14.744000000000002</v>
      </c>
      <c r="M26" s="33">
        <f t="shared" si="1"/>
        <v>2800.8063775440005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146</v>
      </c>
      <c r="L27" s="47">
        <v>1.07</v>
      </c>
      <c r="M27" s="33">
        <f t="shared" si="1"/>
        <v>203.25982256999998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149</v>
      </c>
      <c r="L28" s="47">
        <v>0.14</v>
      </c>
      <c r="M28" s="33">
        <f t="shared" si="1"/>
        <v>26.59474314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39.214000000000006</v>
      </c>
      <c r="M37" s="34">
        <f>SUM(M24:M36)</f>
        <v>7449.187553514002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43577.22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47160.84</v>
      </c>
      <c r="J41" s="20">
        <v>1</v>
      </c>
      <c r="K41" s="20" t="s">
        <v>138</v>
      </c>
      <c r="L41" s="25" t="s">
        <v>139</v>
      </c>
      <c r="M41" s="25">
        <f>10*98.96</f>
        <v>989.5999999999999</v>
      </c>
    </row>
    <row r="42" spans="2:15" ht="12.75">
      <c r="B42" t="s">
        <v>8</v>
      </c>
      <c r="F42" s="9">
        <f>F41/F40</f>
        <v>1.0822360857347026</v>
      </c>
      <c r="J42" s="20">
        <v>2</v>
      </c>
      <c r="K42" s="20" t="s">
        <v>140</v>
      </c>
      <c r="L42" s="25" t="s">
        <v>141</v>
      </c>
      <c r="M42" s="25">
        <f>2*141</f>
        <v>282</v>
      </c>
      <c r="N42" s="26"/>
      <c r="O42" s="53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138</v>
      </c>
      <c r="L43" s="25" t="s">
        <v>143</v>
      </c>
      <c r="M43" s="25">
        <f>8*98.96</f>
        <v>791.68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48210.84</v>
      </c>
      <c r="J44" s="20">
        <v>4</v>
      </c>
      <c r="K44" s="20" t="s">
        <v>140</v>
      </c>
      <c r="L44" s="25" t="s">
        <v>141</v>
      </c>
      <c r="M44" s="25">
        <f>2*141</f>
        <v>282</v>
      </c>
    </row>
    <row r="45" spans="10:13" ht="12.75">
      <c r="J45" s="20">
        <v>5</v>
      </c>
      <c r="K45" s="20" t="s">
        <v>144</v>
      </c>
      <c r="L45" s="25" t="s">
        <v>145</v>
      </c>
      <c r="M45" s="25">
        <f>4*10.5</f>
        <v>42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148</v>
      </c>
      <c r="M46" s="25">
        <v>831.2</v>
      </c>
    </row>
    <row r="47" spans="10:13" ht="12.75">
      <c r="J47" s="20">
        <v>7</v>
      </c>
      <c r="K47" s="20" t="s">
        <v>150</v>
      </c>
      <c r="L47" s="25" t="s">
        <v>141</v>
      </c>
      <c r="M47" s="25">
        <f>2*12.06</f>
        <v>24.12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2000*1.302</f>
        <v>2604</v>
      </c>
      <c r="J50" s="20">
        <v>10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7095.900000000001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6624.258000000001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6624.258000000001</v>
      </c>
      <c r="J57" s="20">
        <v>17</v>
      </c>
      <c r="K57" s="20"/>
      <c r="L57" s="25"/>
      <c r="M57" s="25"/>
    </row>
    <row r="58" spans="1:13" ht="12.75">
      <c r="A58" s="4" t="s">
        <v>18</v>
      </c>
      <c r="B58" s="4"/>
      <c r="J58" s="20">
        <v>18</v>
      </c>
      <c r="K58" s="20"/>
      <c r="L58" s="25"/>
      <c r="M58" s="25"/>
    </row>
    <row r="59" spans="1:13" ht="12.75">
      <c r="A59" t="s">
        <v>19</v>
      </c>
      <c r="C59" s="52">
        <v>241335</v>
      </c>
      <c r="D59">
        <v>229360</v>
      </c>
      <c r="E59">
        <v>2983.9</v>
      </c>
      <c r="F59" s="35">
        <f>C59/D59*E59</f>
        <v>3139.69090730729</v>
      </c>
      <c r="J59" s="20">
        <v>19</v>
      </c>
      <c r="K59" s="20"/>
      <c r="L59" s="25"/>
      <c r="M59" s="25"/>
    </row>
    <row r="60" spans="1:13" ht="12.75">
      <c r="A60" t="s">
        <v>20</v>
      </c>
      <c r="F60" s="35">
        <f>M20</f>
        <v>1916.142984</v>
      </c>
      <c r="J60" s="20"/>
      <c r="K60" s="20"/>
      <c r="L60" s="31" t="s">
        <v>64</v>
      </c>
      <c r="M60" s="28">
        <f>SUM(M41:M59)</f>
        <v>3242.5999999999995</v>
      </c>
    </row>
    <row r="61" spans="1:6" ht="12.75">
      <c r="A61" t="s">
        <v>21</v>
      </c>
      <c r="F61" s="11">
        <f>M37</f>
        <v>7449.187553514002</v>
      </c>
    </row>
    <row r="62" spans="1:6" ht="12.75">
      <c r="A62" t="s">
        <v>72</v>
      </c>
      <c r="F62" s="5">
        <f>1*600*30.2%</f>
        <v>181.2</v>
      </c>
    </row>
    <row r="63" spans="1:6" ht="12.75">
      <c r="A63" t="s">
        <v>22</v>
      </c>
      <c r="F63" s="5">
        <f>M60</f>
        <v>3242.5999999999995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0.6</v>
      </c>
      <c r="E66" t="s">
        <v>14</v>
      </c>
      <c r="F66" s="11">
        <f>B66*D66</f>
        <v>1790.34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17719.161444821293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0.19</v>
      </c>
      <c r="E71" t="s">
        <v>14</v>
      </c>
      <c r="F71" s="11">
        <f>B71*D71</f>
        <v>566.941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1.06</v>
      </c>
      <c r="E74" t="s">
        <v>14</v>
      </c>
      <c r="F74" s="11">
        <f>B74*D74</f>
        <v>3162.934</v>
      </c>
    </row>
    <row r="75" spans="1:6" ht="12.75">
      <c r="A75" s="4" t="s">
        <v>29</v>
      </c>
      <c r="F75" s="32">
        <f>F71+F74</f>
        <v>3729.875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2.13</v>
      </c>
      <c r="E78" t="s">
        <v>14</v>
      </c>
      <c r="F78" s="11">
        <f>B78*D78</f>
        <v>6355.706999999999</v>
      </c>
    </row>
    <row r="79" spans="1:6" ht="12.75">
      <c r="A79" s="4" t="s">
        <v>31</v>
      </c>
      <c r="F79" s="32">
        <f>SUM(F78)</f>
        <v>6355.706999999999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41524.9014448213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2408.4442837996353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1720.4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238.66</v>
      </c>
      <c r="I84" s="7"/>
    </row>
    <row r="85" spans="1:9" ht="12.75">
      <c r="A85" s="1"/>
      <c r="B85" s="36" t="s">
        <v>131</v>
      </c>
      <c r="C85" s="36"/>
      <c r="D85" s="1"/>
      <c r="E85" s="57"/>
      <c r="F85" s="58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45892.405728620935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43678</v>
      </c>
      <c r="C88" s="40">
        <v>-14764</v>
      </c>
      <c r="D88" s="43">
        <f>F44</f>
        <v>48210.84</v>
      </c>
      <c r="E88" s="43">
        <f>F86</f>
        <v>45892.405728620935</v>
      </c>
      <c r="F88" s="44">
        <f>C88+D88-E88</f>
        <v>-12445.565728620939</v>
      </c>
    </row>
    <row r="90" spans="1:6" ht="13.5" thickBot="1">
      <c r="A90" t="s">
        <v>112</v>
      </c>
      <c r="C90" s="55">
        <v>43678</v>
      </c>
      <c r="D90" s="8" t="s">
        <v>113</v>
      </c>
      <c r="E90" s="55">
        <v>43708</v>
      </c>
      <c r="F90" t="s">
        <v>114</v>
      </c>
    </row>
    <row r="91" spans="1:7" ht="13.5" thickBot="1">
      <c r="A91" t="s">
        <v>115</v>
      </c>
      <c r="F91" s="56">
        <f>E88</f>
        <v>45892.405728620935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2019-11-11T12:16:31Z</dcterms:modified>
  <cp:category/>
  <cp:version/>
  <cp:contentType/>
  <cp:contentStatus/>
</cp:coreProperties>
</file>