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<sst xmlns="http://schemas.openxmlformats.org/spreadsheetml/2006/main" count="195" uniqueCount="163">
  <si>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</si>
  <si>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</si>
  <si>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</si>
  <si>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</si>
  <si>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</si>
  <si>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</si>
  <si>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</si>
  <si>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</si>
  <si>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</si>
  <si>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</si>
  <si>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</si>
  <si>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</si>
  <si>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</si>
  <si>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</si>
  <si>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</si>
  <si>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</si>
  <si>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</si>
  <si>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</si>
  <si>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</si>
  <si>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</si>
  <si>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</si>
  <si>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</si>
  <si>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</si>
  <si>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</si>
  <si>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</si>
  <si>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</si>
  <si>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</si>
  <si>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</si>
  <si>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</si>
  <si>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</si>
  <si>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</si>
  <si>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</si>
  <si>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</si>
  <si>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</si>
  <si>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</si>
  <si>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</si>
  <si>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</si>
  <si>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</si>
  <si>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</si>
  <si>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</si>
  <si>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</si>
  <si>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</si>
  <si>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</si>
  <si>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</si>
  <si>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</si>
  <si>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</si>
  <si>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</si>
  <si>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</si>
  <si>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</si>
  <si>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</si>
  <si>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</si>
  <si>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</si>
  <si>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</si>
  <si>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</si>
  <si>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</si>
  <si>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</si>
  <si>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</si>
  <si>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</si>
  <si>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</si>
  <si>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</si>
  <si>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</si>
  <si>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</si>
  <si>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</si>
  <si>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</si>
  <si>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</si>
  <si>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</si>
  <si>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</si>
  <si>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</si>
  <si>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</si>
  <si>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</si>
  <si>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</si>
  <si>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</si>
  <si>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</si>
  <si>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</si>
  <si>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</si>
  <si>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</si>
  <si>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</si>
  <si>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</si>
  <si>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</si>
  <si>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</si>
  <si>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</si>
  <si>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</si>
  <si>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</si>
  <si>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</si>
  <si>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</si>
  <si>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</si>
  <si>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</si>
  <si>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</si>
  <si>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</si>
  <si>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</si>
  <si>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</si>
  <si>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</si>
  <si>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</si>
  <si>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</si>
  <si>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</si>
  <si>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</si>
  <si>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</si>
  <si>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</si>
  <si>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</si>
  <si>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</si>
  <si>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</si>
  <si>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</si>
  <si>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</si>
  <si>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</si>
  <si>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</si>
  <si>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</si>
  <si>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</si>
  <si>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</si>
  <si>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</si>
  <si>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</si>
  <si>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</si>
  <si>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</si>
  <si>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</si>
  <si>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</si>
  <si>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</si>
  <si>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</si>
  <si>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</si>
  <si>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</si>
  <si>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</si>
  <si>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</si>
  <si>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</si>
  <si>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</si>
  <si>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</si>
  <si>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</si>
  <si>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</si>
  <si>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</si>
  <si>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</si>
  <si>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</si>
  <si>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</si>
  <si>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</si>
  <si>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</si>
  <si>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</si>
  <si>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</si>
  <si>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</si>
  <si>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ноября</t>
  </si>
  <si>
    <t>за   ноябрь  2019 г.</t>
  </si>
  <si>
    <t>ост.на 01.12</t>
  </si>
  <si>
    <t>смена труб д.50 пвх (4мп) кв.18</t>
  </si>
  <si>
    <t>труба д 50 пвх</t>
  </si>
  <si>
    <t>4мп</t>
  </si>
  <si>
    <t>тройник д 50</t>
  </si>
  <si>
    <t>1шт</t>
  </si>
  <si>
    <t>2шт</t>
  </si>
  <si>
    <t>отвод 50</t>
  </si>
  <si>
    <t xml:space="preserve">полуотвод </t>
  </si>
  <si>
    <t>смена труб д.25 п.пр (4мп) кв.27</t>
  </si>
  <si>
    <t>труба д 25 п.пр.</t>
  </si>
  <si>
    <t>уголок 25</t>
  </si>
  <si>
    <t>4шт</t>
  </si>
  <si>
    <t>американка 25</t>
  </si>
  <si>
    <t xml:space="preserve">смена труб д.25 п.пр (2мп) </t>
  </si>
  <si>
    <t xml:space="preserve">смена труб д.40  (3мп) </t>
  </si>
  <si>
    <t>слив и заполнение систем отопления</t>
  </si>
  <si>
    <t>2мп</t>
  </si>
  <si>
    <t>муфта комб. 25</t>
  </si>
  <si>
    <t>труба д 40</t>
  </si>
  <si>
    <t>3мп</t>
  </si>
  <si>
    <t>отвод 40</t>
  </si>
  <si>
    <t>отвод 57</t>
  </si>
  <si>
    <t>электроды</t>
  </si>
  <si>
    <t>2,5 кг</t>
  </si>
  <si>
    <t>смена замка (1шт) эл.уз.</t>
  </si>
  <si>
    <t>замок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</si>
</sst>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77" fontId="0" fillId="0" borderId="16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4" sqref="D54:D77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87</v>
      </c>
      <c r="D2" s="8">
        <v>11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134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L6*126.87*1.302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5.97</v>
      </c>
      <c r="M11" s="46">
        <f t="shared" si="0"/>
        <v>986.1528978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8</v>
      </c>
      <c r="M17" s="46">
        <f t="shared" si="0"/>
        <v>1321.47792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237.86602560000003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82.59237</v>
      </c>
    </row>
    <row r="20" spans="1:13" ht="12.75">
      <c r="A20" t="s">
        <v>104</v>
      </c>
      <c r="J20" s="20"/>
      <c r="K20" s="27" t="s">
        <v>57</v>
      </c>
      <c r="L20" s="28">
        <f>SUM(L6:L19)</f>
        <v>15.909999999999998</v>
      </c>
      <c r="M20" s="34">
        <f>SUM(M6:M19)</f>
        <v>2628.0892133999996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137</v>
      </c>
      <c r="L24" s="46">
        <f>0.04*133.04</f>
        <v>5.3216</v>
      </c>
      <c r="M24" s="33">
        <f>L24*126.87*1.302*1.15</f>
        <v>1010.9041792415999</v>
      </c>
    </row>
    <row r="25" spans="1:13" ht="12.75">
      <c r="A25" t="s">
        <v>108</v>
      </c>
      <c r="J25" s="20">
        <v>2</v>
      </c>
      <c r="K25" s="20" t="s">
        <v>145</v>
      </c>
      <c r="L25" s="46">
        <f>0.04*184.3</f>
        <v>7.372000000000001</v>
      </c>
      <c r="M25" s="33">
        <f>L25*126.87*1.302*1.15</f>
        <v>1400.4031887720002</v>
      </c>
    </row>
    <row r="26" spans="1:13" ht="12.75">
      <c r="A26" t="s">
        <v>109</v>
      </c>
      <c r="J26" s="20">
        <v>3</v>
      </c>
      <c r="K26" s="20" t="s">
        <v>150</v>
      </c>
      <c r="L26" s="46">
        <f>0.02*184.3</f>
        <v>3.6860000000000004</v>
      </c>
      <c r="M26" s="33">
        <f>L26*126.87*1.302*1.15</f>
        <v>700.2015943860001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H27" s="54"/>
      <c r="J27" s="20">
        <v>4</v>
      </c>
      <c r="K27" s="20" t="s">
        <v>151</v>
      </c>
      <c r="L27" s="25">
        <f>0.03*121.4</f>
        <v>3.642</v>
      </c>
      <c r="M27" s="33">
        <f aca="true" t="shared" si="1" ref="M27:M35">L27*126.87*1.302*1.15</f>
        <v>691.843246542</v>
      </c>
    </row>
    <row r="28" spans="1:13" ht="12.75">
      <c r="A28" t="s">
        <v>111</v>
      </c>
      <c r="B28" s="1"/>
      <c r="C28" s="1"/>
      <c r="D28" s="1"/>
      <c r="J28" s="20">
        <v>5</v>
      </c>
      <c r="K28" s="20" t="s">
        <v>152</v>
      </c>
      <c r="L28" s="25">
        <v>1.85</v>
      </c>
      <c r="M28" s="33">
        <f t="shared" si="1"/>
        <v>351.43053435</v>
      </c>
    </row>
    <row r="29" spans="1:13" ht="12.75">
      <c r="A29" t="s">
        <v>112</v>
      </c>
      <c r="B29" s="1"/>
      <c r="C29" s="8"/>
      <c r="D29" s="8"/>
      <c r="J29" s="20">
        <v>6</v>
      </c>
      <c r="K29" s="20" t="s">
        <v>161</v>
      </c>
      <c r="L29" s="25">
        <v>1.07</v>
      </c>
      <c r="M29" s="33">
        <f t="shared" si="1"/>
        <v>203.25982256999998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5.3216</v>
      </c>
      <c r="M36" s="34">
        <f>SUM(M24:M35)</f>
        <v>4358.0425658616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v>39552.05</v>
      </c>
      <c r="J40" s="20">
        <v>1</v>
      </c>
      <c r="K40" s="20" t="s">
        <v>138</v>
      </c>
      <c r="L40" s="25" t="s">
        <v>139</v>
      </c>
      <c r="M40" s="25">
        <f>4*63</f>
        <v>252</v>
      </c>
    </row>
    <row r="41" spans="1:13" ht="12.75">
      <c r="A41" t="s">
        <v>7</v>
      </c>
      <c r="F41" s="11">
        <v>49785.77</v>
      </c>
      <c r="J41" s="20">
        <v>2</v>
      </c>
      <c r="K41" s="20" t="s">
        <v>140</v>
      </c>
      <c r="L41" s="25" t="s">
        <v>142</v>
      </c>
      <c r="M41" s="25">
        <v>80</v>
      </c>
    </row>
    <row r="42" spans="2:13" ht="12.75">
      <c r="B42" t="s">
        <v>8</v>
      </c>
      <c r="F42" s="9">
        <f>F41/F40</f>
        <v>1.2587405709691404</v>
      </c>
      <c r="J42" s="20">
        <v>3</v>
      </c>
      <c r="K42" s="20" t="s">
        <v>143</v>
      </c>
      <c r="L42" s="25" t="s">
        <v>141</v>
      </c>
      <c r="M42" s="25">
        <v>16</v>
      </c>
    </row>
    <row r="43" spans="1:13" ht="12.75">
      <c r="A43" t="s">
        <v>128</v>
      </c>
      <c r="E43" s="62"/>
      <c r="F43" s="11">
        <f>(513.2*12.79)+250+400</f>
        <v>7213.828</v>
      </c>
      <c r="J43" s="20">
        <v>4</v>
      </c>
      <c r="K43" s="57" t="s">
        <v>144</v>
      </c>
      <c r="L43" s="58" t="s">
        <v>142</v>
      </c>
      <c r="M43" s="61">
        <f>2*16</f>
        <v>32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56999.598</v>
      </c>
      <c r="J44" s="20">
        <v>5</v>
      </c>
      <c r="K44" s="20" t="s">
        <v>146</v>
      </c>
      <c r="L44" s="25" t="s">
        <v>139</v>
      </c>
      <c r="M44" s="25">
        <f>4*111</f>
        <v>444</v>
      </c>
    </row>
    <row r="45" spans="10:13" ht="12.75">
      <c r="J45" s="20">
        <v>6</v>
      </c>
      <c r="K45" s="20" t="s">
        <v>147</v>
      </c>
      <c r="L45" s="25" t="s">
        <v>148</v>
      </c>
      <c r="M45" s="25">
        <f>4*8</f>
        <v>32</v>
      </c>
    </row>
    <row r="46" spans="2:13" ht="12.75">
      <c r="B46" s="1" t="s">
        <v>10</v>
      </c>
      <c r="C46" s="1"/>
      <c r="J46" s="20">
        <v>7</v>
      </c>
      <c r="K46" s="20" t="s">
        <v>149</v>
      </c>
      <c r="L46" s="25" t="s">
        <v>142</v>
      </c>
      <c r="M46" s="25">
        <f>2*141</f>
        <v>282</v>
      </c>
    </row>
    <row r="47" spans="10:13" ht="12.75">
      <c r="J47" s="20">
        <v>8</v>
      </c>
      <c r="K47" s="20" t="s">
        <v>146</v>
      </c>
      <c r="L47" s="25" t="s">
        <v>153</v>
      </c>
      <c r="M47" s="25">
        <f>2*111</f>
        <v>222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147</v>
      </c>
      <c r="L48" s="25" t="s">
        <v>142</v>
      </c>
      <c r="M48" s="25">
        <f>2*8</f>
        <v>16</v>
      </c>
    </row>
    <row r="49" spans="1:13" ht="12.75">
      <c r="A49" t="s">
        <v>12</v>
      </c>
      <c r="F49" s="11">
        <f>5175*1.302</f>
        <v>6737.85</v>
      </c>
      <c r="J49" s="20">
        <v>10</v>
      </c>
      <c r="K49" s="20" t="s">
        <v>154</v>
      </c>
      <c r="L49" s="25" t="s">
        <v>141</v>
      </c>
      <c r="M49" s="25">
        <v>72</v>
      </c>
    </row>
    <row r="50" spans="1:13" ht="12.75">
      <c r="A50" s="6" t="s">
        <v>15</v>
      </c>
      <c r="F50" s="11">
        <f>(2000)*1.302</f>
        <v>2604</v>
      </c>
      <c r="J50" s="20">
        <v>11</v>
      </c>
      <c r="K50" s="20" t="s">
        <v>149</v>
      </c>
      <c r="L50" s="25" t="s">
        <v>141</v>
      </c>
      <c r="M50" s="25">
        <v>141</v>
      </c>
    </row>
    <row r="51" spans="1:13" ht="12.75">
      <c r="A51" s="6" t="s">
        <v>85</v>
      </c>
      <c r="E51" s="5"/>
      <c r="F51" s="11">
        <f>E51*E33</f>
        <v>0</v>
      </c>
      <c r="J51" s="20">
        <v>12</v>
      </c>
      <c r="K51" s="20" t="s">
        <v>155</v>
      </c>
      <c r="L51" s="25" t="s">
        <v>156</v>
      </c>
      <c r="M51" s="66">
        <f>1.17*237.63</f>
        <v>278.02709999999996</v>
      </c>
    </row>
    <row r="52" spans="1:13" ht="12.75">
      <c r="A52" s="4" t="s">
        <v>32</v>
      </c>
      <c r="B52" s="1"/>
      <c r="F52" s="32">
        <f>F49+F50+F51</f>
        <v>9341.85</v>
      </c>
      <c r="J52" s="20">
        <v>13</v>
      </c>
      <c r="K52" s="20" t="s">
        <v>157</v>
      </c>
      <c r="L52" s="25" t="s">
        <v>142</v>
      </c>
      <c r="M52" s="25">
        <f>2*210</f>
        <v>420</v>
      </c>
    </row>
    <row r="53" spans="1:13" ht="12.75">
      <c r="A53" s="4" t="s">
        <v>16</v>
      </c>
      <c r="J53" s="20">
        <v>14</v>
      </c>
      <c r="K53" s="20" t="s">
        <v>158</v>
      </c>
      <c r="L53" s="25" t="s">
        <v>142</v>
      </c>
      <c r="M53" s="25">
        <f>2*160</f>
        <v>320</v>
      </c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 t="s">
        <v>159</v>
      </c>
      <c r="L54" s="25" t="s">
        <v>160</v>
      </c>
      <c r="M54" s="25">
        <f>2.5*163.82</f>
        <v>409.54999999999995</v>
      </c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 t="s">
        <v>162</v>
      </c>
      <c r="L55" s="25" t="s">
        <v>141</v>
      </c>
      <c r="M55" s="25">
        <v>353.33</v>
      </c>
    </row>
    <row r="56" spans="1:13" ht="12.75">
      <c r="A56" s="4" t="s">
        <v>17</v>
      </c>
      <c r="B56" s="4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233406</v>
      </c>
      <c r="D58">
        <v>229360</v>
      </c>
      <c r="E58">
        <v>2844.4</v>
      </c>
      <c r="F58" s="35">
        <f>C58/D58*E58</f>
        <v>2894.5763271712594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2628.0892133999996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4358.0425658616</v>
      </c>
      <c r="J60" s="20">
        <v>21</v>
      </c>
      <c r="K60" s="20"/>
      <c r="L60" s="25"/>
      <c r="M60" s="25"/>
    </row>
    <row r="61" spans="1:13" ht="12.75">
      <c r="A61" t="s">
        <v>74</v>
      </c>
      <c r="F61" s="5">
        <v>0</v>
      </c>
      <c r="J61" s="20"/>
      <c r="K61" s="20"/>
      <c r="L61" s="31" t="s">
        <v>64</v>
      </c>
      <c r="M61" s="28">
        <f>SUM(M40:M60)</f>
        <v>3369.9071000000004</v>
      </c>
    </row>
    <row r="62" spans="1:6" ht="12.75">
      <c r="A62" t="s">
        <v>22</v>
      </c>
      <c r="F62" s="5">
        <f>M61</f>
        <v>3369.9071000000004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0.38</v>
      </c>
      <c r="E65" t="s">
        <v>14</v>
      </c>
      <c r="F65" s="11">
        <f>B65*D65</f>
        <v>1080.872</v>
      </c>
    </row>
    <row r="66" spans="1:6" ht="12.75">
      <c r="A66" s="64" t="s">
        <v>77</v>
      </c>
      <c r="B66" s="64" t="s">
        <v>78</v>
      </c>
      <c r="C66" s="64"/>
      <c r="D66" s="65"/>
      <c r="E66" s="64"/>
      <c r="F66" s="65">
        <v>0</v>
      </c>
    </row>
    <row r="67" spans="1:6" ht="12.75">
      <c r="A67" s="49" t="s">
        <v>86</v>
      </c>
      <c r="B67" s="49"/>
      <c r="C67" s="49"/>
      <c r="D67" s="52">
        <v>0</v>
      </c>
      <c r="E67" s="49"/>
      <c r="F67" s="52">
        <f>D67*E33</f>
        <v>0</v>
      </c>
    </row>
    <row r="68" spans="1:6" ht="12.75">
      <c r="A68" s="4" t="s">
        <v>68</v>
      </c>
      <c r="B68" s="4"/>
      <c r="C68" s="10"/>
      <c r="F68" s="32">
        <f>SUM(F58:F67)</f>
        <v>14331.48720643286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0.23</v>
      </c>
      <c r="E70" t="s">
        <v>14</v>
      </c>
      <c r="F70" s="11">
        <f>B70*D70</f>
        <v>654.2120000000001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0.81</v>
      </c>
      <c r="F73" s="11">
        <f>B73*D73</f>
        <v>2303.9640000000004</v>
      </c>
    </row>
    <row r="74" spans="1:6" ht="12.75">
      <c r="A74" s="4" t="s">
        <v>28</v>
      </c>
      <c r="B74" s="1"/>
      <c r="F74" s="32">
        <f>F70+F73</f>
        <v>2958.1760000000004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2.34</v>
      </c>
      <c r="F77" s="5">
        <f>B77*D77</f>
        <v>6655.896</v>
      </c>
    </row>
    <row r="78" spans="1:6" ht="12.75">
      <c r="A78" s="4" t="s">
        <v>30</v>
      </c>
      <c r="B78" s="1"/>
      <c r="F78" s="8">
        <f>SUM(F77)</f>
        <v>6655.896</v>
      </c>
    </row>
    <row r="79" spans="1:6" ht="12.75">
      <c r="A79" s="47" t="s">
        <v>81</v>
      </c>
      <c r="B79" s="48"/>
      <c r="C79" s="49"/>
      <c r="D79" s="50">
        <v>0</v>
      </c>
      <c r="E79" s="49"/>
      <c r="F79" s="51">
        <f>D79*E33</f>
        <v>0</v>
      </c>
    </row>
    <row r="80" spans="1:6" ht="12.75">
      <c r="A80" s="1" t="s">
        <v>31</v>
      </c>
      <c r="B80" s="1"/>
      <c r="F80" s="32">
        <f>F52+F56+F68+F74+F78+F79</f>
        <v>33287.40920643286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1930.6697339731056</v>
      </c>
      <c r="I81" s="7"/>
    </row>
    <row r="82" spans="1:9" ht="12.75">
      <c r="A82" s="1"/>
      <c r="B82" s="36" t="s">
        <v>130</v>
      </c>
      <c r="C82" s="45"/>
      <c r="D82" s="1"/>
      <c r="E82" s="59"/>
      <c r="F82" s="63">
        <v>23</v>
      </c>
      <c r="I82" s="7"/>
    </row>
    <row r="83" spans="1:9" ht="12.75">
      <c r="A83" s="1"/>
      <c r="B83" s="36" t="s">
        <v>131</v>
      </c>
      <c r="C83" s="45"/>
      <c r="D83" s="1"/>
      <c r="E83" s="59"/>
      <c r="F83" s="60">
        <v>226.47</v>
      </c>
      <c r="I83" s="7"/>
    </row>
    <row r="84" spans="1:9" ht="12.75">
      <c r="A84" s="1"/>
      <c r="B84" s="36" t="s">
        <v>132</v>
      </c>
      <c r="C84" s="45"/>
      <c r="D84" s="1"/>
      <c r="E84" s="59"/>
      <c r="F84" s="60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35467.54894040596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43770</v>
      </c>
      <c r="C87" s="40">
        <v>-319315</v>
      </c>
      <c r="D87" s="43">
        <f>F44</f>
        <v>56999.598</v>
      </c>
      <c r="E87" s="43">
        <f>F85</f>
        <v>35467.54894040596</v>
      </c>
      <c r="F87" s="44">
        <f>C87+D87-E87</f>
        <v>-297782.95094040595</v>
      </c>
    </row>
    <row r="89" spans="1:6" ht="13.5" thickBot="1">
      <c r="A89" t="s">
        <v>113</v>
      </c>
      <c r="C89" s="55">
        <v>43770</v>
      </c>
      <c r="D89" s="8" t="s">
        <v>114</v>
      </c>
      <c r="E89" s="55">
        <v>43799</v>
      </c>
      <c r="F89" t="s">
        <v>115</v>
      </c>
    </row>
    <row r="90" spans="1:7" ht="13.5" thickBot="1">
      <c r="A90" t="s">
        <v>116</v>
      </c>
      <c r="F90" s="56">
        <f>E87</f>
        <v>35467.54894040596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2017-08-21T12:44:39Z</cp:lastPrinted>
  <dcterms:created xsi:type="dcterms:W3CDTF">2008-08-18T07:30:19Z</dcterms:created>
  <dcterms:modified xsi:type="dcterms:W3CDTF">2020-01-23T10:52:47Z</dcterms:modified>
  <cp:category/>
  <cp:version/>
  <cp:contentType/>
  <cp:contentStatus/>
</cp:coreProperties>
</file>