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<sst xmlns="http://schemas.openxmlformats.org/spreadsheetml/2006/main" count="187" uniqueCount="161">
  <si>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</si>
  <si>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</si>
  <si>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</si>
  <si>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</si>
  <si>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</si>
  <si>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</si>
  <si>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</si>
  <si>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</si>
  <si>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</si>
  <si>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</si>
  <si>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</si>
  <si>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</si>
  <si>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</si>
  <si>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</si>
  <si>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</si>
  <si>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</si>
  <si>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</si>
  <si>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</si>
  <si>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</si>
  <si>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</si>
  <si>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</si>
  <si>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</si>
  <si>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</si>
  <si>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</si>
  <si>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</si>
  <si>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</si>
  <si>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</si>
  <si>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</si>
  <si>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</si>
  <si>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</si>
  <si>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</si>
  <si>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</si>
  <si>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</si>
  <si>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</si>
  <si>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</si>
  <si>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</si>
  <si>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</si>
  <si>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</si>
  <si>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</si>
  <si>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</si>
  <si>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</si>
  <si>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</si>
  <si>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</si>
  <si>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</si>
  <si>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</si>
  <si>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</si>
  <si>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</si>
  <si>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</si>
  <si>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</si>
  <si>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</si>
  <si>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</si>
  <si>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</si>
  <si>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</si>
  <si>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</si>
  <si>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</si>
  <si>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</si>
  <si>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</si>
  <si>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</si>
  <si>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</si>
  <si>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</si>
  <si>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</si>
  <si>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</si>
  <si>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</si>
  <si>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</si>
  <si>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</si>
  <si>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</si>
  <si>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</si>
  <si>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</si>
  <si>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</si>
  <si>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</si>
  <si>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</si>
  <si>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</si>
  <si>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</si>
  <si>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</si>
  <si>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</si>
  <si>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</si>
  <si>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</si>
  <si>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</si>
  <si>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</si>
  <si>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</si>
  <si>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</si>
  <si>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</si>
  <si>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</si>
  <si>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</si>
  <si>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</si>
  <si>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</si>
  <si>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</si>
  <si>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</si>
  <si>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</si>
  <si>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</si>
  <si>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</si>
  <si>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</si>
  <si>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</si>
  <si>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</si>
  <si>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</si>
  <si>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</si>
  <si>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</si>
  <si>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</si>
  <si>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</si>
  <si>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</si>
  <si>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</si>
  <si>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</si>
  <si>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</si>
  <si>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</si>
  <si>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</si>
  <si>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</si>
  <si>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</si>
  <si>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</si>
  <si>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</si>
  <si>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</si>
  <si>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</si>
  <si>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</si>
  <si>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</si>
  <si>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</si>
  <si>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</si>
  <si>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</si>
  <si>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</si>
  <si>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</si>
  <si>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</si>
  <si>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</si>
  <si>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</si>
  <si>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</si>
  <si>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</si>
  <si>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</si>
  <si>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</si>
  <si>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</si>
  <si>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</si>
  <si>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</si>
  <si>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</si>
  <si>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</si>
  <si>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2019 г.</t>
  </si>
  <si>
    <t>июня</t>
  </si>
  <si>
    <t>за   июнь  2019 г.</t>
  </si>
  <si>
    <t>ост.на 01.07</t>
  </si>
  <si>
    <t>ВДГО (техобслуживание и ремонт)</t>
  </si>
  <si>
    <t>спец.техника</t>
  </si>
  <si>
    <t>2шт</t>
  </si>
  <si>
    <t>4шт</t>
  </si>
  <si>
    <t>трайник 25</t>
  </si>
  <si>
    <t>уголок п.пр. 25</t>
  </si>
  <si>
    <t>смена труб д 25 п.пр. (4мп) кв.7</t>
  </si>
  <si>
    <t>труба д 25 п.пр.</t>
  </si>
  <si>
    <t>4мп</t>
  </si>
  <si>
    <t>муфта нер.25</t>
  </si>
  <si>
    <t>3шт</t>
  </si>
  <si>
    <t>американка</t>
  </si>
  <si>
    <t>1шт</t>
  </si>
  <si>
    <t>смена ламп (14шт) п-д 3,1</t>
  </si>
  <si>
    <t>лампа</t>
  </si>
  <si>
    <t>14шт</t>
  </si>
  <si>
    <t>светильник</t>
  </si>
  <si>
    <t>эл.провод</t>
  </si>
  <si>
    <t>смена светильника (2шт) п-д3</t>
  </si>
  <si>
    <t>2мп</t>
  </si>
  <si>
    <t>смена труб д 57 (18мп) п-д 5 подвал</t>
  </si>
  <si>
    <t>устр-во врезки (3шт) п-д5 подвал</t>
  </si>
  <si>
    <t>смена вентиля д. 25 (3шт) п-д5 подвал</t>
  </si>
  <si>
    <t>труба д 57</t>
  </si>
  <si>
    <t>18мп</t>
  </si>
  <si>
    <t>врезка 25</t>
  </si>
  <si>
    <t>вентиль д 25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</si>
</sst>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50" sqref="M50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83</v>
      </c>
      <c r="D2" s="8">
        <v>6</v>
      </c>
      <c r="K2" s="5" t="s">
        <v>132</v>
      </c>
    </row>
    <row r="3" spans="1:13" ht="12.75">
      <c r="A3" t="s">
        <v>84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85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86</v>
      </c>
      <c r="J6" s="20">
        <v>1</v>
      </c>
      <c r="K6" s="20" t="s">
        <v>75</v>
      </c>
      <c r="L6" s="25">
        <v>2.61</v>
      </c>
      <c r="M6" s="46">
        <f>L6*126.87*1.302</f>
        <v>431.1321714</v>
      </c>
    </row>
    <row r="7" spans="2:13" ht="12.75">
      <c r="B7" t="s">
        <v>87</v>
      </c>
      <c r="C7" s="1" t="s">
        <v>88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89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90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91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92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93</v>
      </c>
      <c r="J13" s="16"/>
      <c r="K13" s="18" t="s">
        <v>78</v>
      </c>
      <c r="L13" s="23">
        <v>3.72</v>
      </c>
      <c r="M13" s="46">
        <f t="shared" si="0"/>
        <v>614.4872328</v>
      </c>
    </row>
    <row r="14" spans="1:13" ht="12.75">
      <c r="A14" t="s">
        <v>94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95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96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97</v>
      </c>
      <c r="J17" s="15" t="s">
        <v>54</v>
      </c>
      <c r="K17" s="26" t="s">
        <v>80</v>
      </c>
      <c r="L17" s="21">
        <v>0</v>
      </c>
      <c r="M17" s="46">
        <f t="shared" si="0"/>
        <v>0</v>
      </c>
    </row>
    <row r="18" spans="5:13" ht="12.75">
      <c r="E18" t="s">
        <v>98</v>
      </c>
      <c r="J18" s="15" t="s">
        <v>56</v>
      </c>
      <c r="K18" s="26" t="s">
        <v>55</v>
      </c>
      <c r="L18" s="21">
        <v>2.25</v>
      </c>
      <c r="M18" s="46">
        <f t="shared" si="0"/>
        <v>371.665665</v>
      </c>
    </row>
    <row r="19" spans="1:13" ht="12.75">
      <c r="A19" t="s">
        <v>99</v>
      </c>
      <c r="J19" s="16" t="s">
        <v>79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100</v>
      </c>
      <c r="J20" s="20"/>
      <c r="K20" s="27" t="s">
        <v>58</v>
      </c>
      <c r="L20" s="28">
        <f>SUM(L6:L19)</f>
        <v>9.08</v>
      </c>
      <c r="M20" s="34">
        <f>SUM(M6:M19)</f>
        <v>1499.8774392</v>
      </c>
    </row>
    <row r="21" spans="1:11" ht="12.75">
      <c r="A21" t="s">
        <v>125</v>
      </c>
      <c r="K21" s="1" t="s">
        <v>59</v>
      </c>
    </row>
    <row r="22" spans="1:13" ht="12.75">
      <c r="A22" t="s">
        <v>101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102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103</v>
      </c>
      <c r="J24" s="20">
        <v>1</v>
      </c>
      <c r="K24" s="52" t="s">
        <v>140</v>
      </c>
      <c r="L24" s="46">
        <f>0.04*184.3</f>
        <v>7.372000000000001</v>
      </c>
      <c r="M24" s="33">
        <f>L24*126.87*1.302*1.15</f>
        <v>1400.4031887720002</v>
      </c>
    </row>
    <row r="25" spans="1:13" ht="12.75">
      <c r="A25" t="s">
        <v>104</v>
      </c>
      <c r="J25" s="20">
        <v>2</v>
      </c>
      <c r="K25" s="20" t="s">
        <v>147</v>
      </c>
      <c r="L25" s="46">
        <f>0.14*7.1</f>
        <v>0.994</v>
      </c>
      <c r="M25" s="33">
        <f aca="true" t="shared" si="1" ref="M25:M32">L25*126.87*1.302*1.15</f>
        <v>188.82267629400002</v>
      </c>
    </row>
    <row r="26" spans="1:13" ht="12.75">
      <c r="A26" t="s">
        <v>105</v>
      </c>
      <c r="J26" s="20">
        <v>3</v>
      </c>
      <c r="K26" s="20" t="s">
        <v>152</v>
      </c>
      <c r="L26" s="25">
        <v>0.89</v>
      </c>
      <c r="M26" s="33">
        <f t="shared" si="1"/>
        <v>169.06658139</v>
      </c>
    </row>
    <row r="27" spans="1:13" ht="12.75">
      <c r="A27" s="56" t="s">
        <v>106</v>
      </c>
      <c r="B27" s="56"/>
      <c r="C27" s="56"/>
      <c r="D27" s="56"/>
      <c r="E27" s="56"/>
      <c r="F27" s="56"/>
      <c r="G27" s="56"/>
      <c r="J27" s="20">
        <v>4</v>
      </c>
      <c r="K27" s="20" t="s">
        <v>154</v>
      </c>
      <c r="L27" s="46">
        <f>0.18*6.43</f>
        <v>1.1574</v>
      </c>
      <c r="M27" s="33">
        <f t="shared" si="1"/>
        <v>219.86254078739998</v>
      </c>
    </row>
    <row r="28" spans="1:13" ht="12.75">
      <c r="A28" t="s">
        <v>107</v>
      </c>
      <c r="B28" s="1"/>
      <c r="C28" s="1"/>
      <c r="D28" s="1"/>
      <c r="J28" s="20">
        <v>5</v>
      </c>
      <c r="K28" s="20" t="s">
        <v>155</v>
      </c>
      <c r="L28" s="25">
        <f>3*4.46</f>
        <v>13.379999999999999</v>
      </c>
      <c r="M28" s="33">
        <f t="shared" si="1"/>
        <v>2541.69759438</v>
      </c>
    </row>
    <row r="29" spans="1:13" ht="12.75">
      <c r="A29" t="s">
        <v>108</v>
      </c>
      <c r="B29" s="1"/>
      <c r="C29" s="8"/>
      <c r="D29" s="8"/>
      <c r="J29" s="20">
        <v>6</v>
      </c>
      <c r="K29" s="20" t="s">
        <v>156</v>
      </c>
      <c r="L29" s="25">
        <f>3*1.03</f>
        <v>3.09</v>
      </c>
      <c r="M29" s="33">
        <f t="shared" si="1"/>
        <v>586.98397359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26.8834</v>
      </c>
      <c r="M33" s="34">
        <f>SUM(M24:M32)</f>
        <v>5106.8365552134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135</v>
      </c>
      <c r="L37" s="25"/>
      <c r="M37" s="25">
        <f>1400+2100</f>
        <v>3500</v>
      </c>
    </row>
    <row r="38" spans="2:13" ht="12.75">
      <c r="B38" s="1" t="s">
        <v>5</v>
      </c>
      <c r="C38" s="1"/>
      <c r="J38" s="20">
        <v>2</v>
      </c>
      <c r="K38" s="20" t="s">
        <v>138</v>
      </c>
      <c r="L38" s="25" t="s">
        <v>136</v>
      </c>
      <c r="M38" s="46">
        <f>2*12.3</f>
        <v>24.6</v>
      </c>
    </row>
    <row r="39" spans="10:13" ht="12.75">
      <c r="J39" s="20">
        <v>3</v>
      </c>
      <c r="K39" s="20" t="s">
        <v>139</v>
      </c>
      <c r="L39" s="25" t="s">
        <v>137</v>
      </c>
      <c r="M39" s="25">
        <f>4*5</f>
        <v>20</v>
      </c>
    </row>
    <row r="40" spans="1:13" ht="12.75">
      <c r="A40" s="2" t="s">
        <v>6</v>
      </c>
      <c r="F40" s="11">
        <v>55151</v>
      </c>
      <c r="J40" s="20">
        <v>4</v>
      </c>
      <c r="K40" s="20" t="s">
        <v>139</v>
      </c>
      <c r="L40" s="25" t="s">
        <v>137</v>
      </c>
      <c r="M40" s="25">
        <f>4*4</f>
        <v>16</v>
      </c>
    </row>
    <row r="41" spans="1:13" ht="12.75">
      <c r="A41" t="s">
        <v>7</v>
      </c>
      <c r="F41" s="5">
        <v>49980.7</v>
      </c>
      <c r="J41" s="20">
        <v>5</v>
      </c>
      <c r="K41" s="20" t="s">
        <v>141</v>
      </c>
      <c r="L41" s="25" t="s">
        <v>142</v>
      </c>
      <c r="M41" s="25">
        <f>4*111</f>
        <v>444</v>
      </c>
    </row>
    <row r="42" spans="2:13" ht="12.75">
      <c r="B42" t="s">
        <v>8</v>
      </c>
      <c r="F42" s="9">
        <f>F41/F40</f>
        <v>0.906251926528984</v>
      </c>
      <c r="J42" s="20">
        <v>6</v>
      </c>
      <c r="K42" s="20" t="s">
        <v>143</v>
      </c>
      <c r="L42" s="25" t="s">
        <v>144</v>
      </c>
      <c r="M42" s="25">
        <f>3*54</f>
        <v>162</v>
      </c>
    </row>
    <row r="43" spans="1:13" ht="12.75">
      <c r="A43" t="s">
        <v>126</v>
      </c>
      <c r="F43" s="5">
        <f>250+400+250</f>
        <v>900</v>
      </c>
      <c r="J43" s="20">
        <v>7</v>
      </c>
      <c r="K43" s="20" t="s">
        <v>145</v>
      </c>
      <c r="L43" s="25" t="s">
        <v>146</v>
      </c>
      <c r="M43" s="42">
        <v>153.92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50880.7</v>
      </c>
      <c r="J44" s="20">
        <v>8</v>
      </c>
      <c r="K44" s="20" t="s">
        <v>148</v>
      </c>
      <c r="L44" s="25" t="s">
        <v>149</v>
      </c>
      <c r="M44" s="42">
        <f>14*11.6</f>
        <v>162.4</v>
      </c>
    </row>
    <row r="45" spans="10:13" ht="12.75">
      <c r="J45" s="20">
        <v>9</v>
      </c>
      <c r="K45" s="20" t="s">
        <v>150</v>
      </c>
      <c r="L45" s="25" t="s">
        <v>136</v>
      </c>
      <c r="M45" s="42">
        <f>2*296.95</f>
        <v>593.9</v>
      </c>
    </row>
    <row r="46" spans="2:13" ht="12.75">
      <c r="B46" s="1" t="s">
        <v>10</v>
      </c>
      <c r="C46" s="1"/>
      <c r="J46" s="20">
        <v>10</v>
      </c>
      <c r="K46" s="54" t="s">
        <v>151</v>
      </c>
      <c r="L46" s="55" t="s">
        <v>153</v>
      </c>
      <c r="M46" s="47">
        <f>2*5.85</f>
        <v>11.7</v>
      </c>
    </row>
    <row r="47" spans="10:13" ht="12.75">
      <c r="J47" s="20">
        <v>11</v>
      </c>
      <c r="K47" s="54" t="s">
        <v>157</v>
      </c>
      <c r="L47" s="55" t="s">
        <v>158</v>
      </c>
      <c r="M47" s="47">
        <f>18*260.4</f>
        <v>4687.2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4" t="s">
        <v>159</v>
      </c>
      <c r="L48" s="55" t="s">
        <v>144</v>
      </c>
      <c r="M48" s="47">
        <f>3*46.98</f>
        <v>140.94</v>
      </c>
    </row>
    <row r="49" spans="1:13" ht="12.75">
      <c r="A49" t="s">
        <v>12</v>
      </c>
      <c r="F49" s="11">
        <f>(5085+765)*1.302</f>
        <v>7616.7</v>
      </c>
      <c r="J49" s="20">
        <v>13</v>
      </c>
      <c r="K49" s="54" t="s">
        <v>160</v>
      </c>
      <c r="L49" s="55" t="s">
        <v>144</v>
      </c>
      <c r="M49" s="47">
        <f>3*846</f>
        <v>2538</v>
      </c>
    </row>
    <row r="50" spans="1:13" ht="12.75">
      <c r="A50" s="6" t="s">
        <v>15</v>
      </c>
      <c r="F50" s="5">
        <f>1900*1.202</f>
        <v>2283.7999999999997</v>
      </c>
      <c r="J50" s="20">
        <v>14</v>
      </c>
      <c r="K50" s="54"/>
      <c r="L50" s="55"/>
      <c r="M50" s="47"/>
    </row>
    <row r="51" spans="1:13" ht="12.75">
      <c r="A51" s="6" t="s">
        <v>81</v>
      </c>
      <c r="E51" s="5"/>
      <c r="F51" s="5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9900.5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2.22</v>
      </c>
      <c r="E54" t="s">
        <v>14</v>
      </c>
      <c r="F54" s="11">
        <f>E33*D54</f>
        <v>7618.374000000001</v>
      </c>
      <c r="J54" s="20">
        <v>18</v>
      </c>
      <c r="K54" s="20"/>
      <c r="L54" s="25"/>
      <c r="M54" s="42"/>
    </row>
    <row r="55" spans="1:13" ht="12.75">
      <c r="A55" t="s">
        <v>77</v>
      </c>
      <c r="B55">
        <v>929.3</v>
      </c>
      <c r="C55" t="s">
        <v>13</v>
      </c>
      <c r="D55" s="11">
        <v>0.5</v>
      </c>
      <c r="E55" t="s">
        <v>14</v>
      </c>
      <c r="F55" s="11">
        <f>B55*D55</f>
        <v>464.65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8083.024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53">
        <v>239353</v>
      </c>
      <c r="D58">
        <v>229360</v>
      </c>
      <c r="E58">
        <v>3431.7</v>
      </c>
      <c r="F58" s="35">
        <f>C58/D58*E58</f>
        <v>3581.2159491628877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1499.8774392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5106.8365552134</v>
      </c>
      <c r="J60" s="20"/>
      <c r="K60" s="20"/>
      <c r="L60" s="31" t="s">
        <v>65</v>
      </c>
      <c r="M60" s="28">
        <f>SUM(M37:M59)</f>
        <v>12454.66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12454.66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0.25</v>
      </c>
      <c r="E65" t="s">
        <v>14</v>
      </c>
      <c r="F65" s="11">
        <f>B65*D65</f>
        <v>857.925</v>
      </c>
    </row>
    <row r="66" spans="1:6" s="53" customFormat="1" ht="12.75">
      <c r="A66" s="61" t="s">
        <v>134</v>
      </c>
      <c r="B66" s="61"/>
      <c r="C66" s="61"/>
      <c r="D66" s="62"/>
      <c r="E66" s="61"/>
      <c r="F66" s="62">
        <v>22500</v>
      </c>
    </row>
    <row r="67" spans="1:6" ht="12.75">
      <c r="A67" t="s">
        <v>82</v>
      </c>
      <c r="D67" s="11">
        <v>0</v>
      </c>
      <c r="F67" s="11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46000.51494357629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0.19</v>
      </c>
      <c r="E70" t="s">
        <v>14</v>
      </c>
      <c r="F70" s="11">
        <f>B70*D70</f>
        <v>652.023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0.94</v>
      </c>
      <c r="E73" t="s">
        <v>14</v>
      </c>
      <c r="F73" s="11">
        <f>B73*D73</f>
        <v>3225.798</v>
      </c>
    </row>
    <row r="74" spans="1:6" ht="12.75">
      <c r="A74" s="10" t="s">
        <v>29</v>
      </c>
      <c r="F74" s="32">
        <f>F70+F73</f>
        <v>3877.821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1.97</v>
      </c>
      <c r="E77" t="s">
        <v>14</v>
      </c>
      <c r="F77" s="11">
        <f>B77*D77</f>
        <v>6760.449</v>
      </c>
    </row>
    <row r="78" spans="1:6" ht="12.75">
      <c r="A78" s="10" t="s">
        <v>32</v>
      </c>
      <c r="F78" s="32">
        <f>SUM(F77)</f>
        <v>6760.449</v>
      </c>
    </row>
    <row r="79" spans="1:6" ht="12.75">
      <c r="A79" s="48" t="s">
        <v>76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2">
        <f>F52+F56+F68+F74+F78+F79</f>
        <v>74622.30894357628</v>
      </c>
    </row>
    <row r="81" spans="1:9" ht="12.75">
      <c r="A81" s="1" t="s">
        <v>124</v>
      </c>
      <c r="B81" s="36"/>
      <c r="C81" s="36">
        <v>0.058</v>
      </c>
      <c r="D81" s="1"/>
      <c r="E81" s="1"/>
      <c r="F81" s="32">
        <f>F80*5.8%</f>
        <v>4328.093918727424</v>
      </c>
      <c r="I81" s="7"/>
    </row>
    <row r="82" spans="1:9" ht="12.75">
      <c r="A82" s="1"/>
      <c r="B82" s="36" t="s">
        <v>127</v>
      </c>
      <c r="C82" s="36"/>
      <c r="D82" s="1"/>
      <c r="E82" s="59"/>
      <c r="F82" s="60">
        <v>3115</v>
      </c>
      <c r="I82" s="7"/>
    </row>
    <row r="83" spans="1:9" ht="12.75">
      <c r="A83" s="1"/>
      <c r="B83" s="36" t="s">
        <v>128</v>
      </c>
      <c r="C83" s="36"/>
      <c r="D83" s="1"/>
      <c r="E83" s="59"/>
      <c r="F83" s="60">
        <v>486.19</v>
      </c>
      <c r="I83" s="7"/>
    </row>
    <row r="84" spans="1:9" ht="12.75">
      <c r="A84" s="1"/>
      <c r="B84" s="36" t="s">
        <v>129</v>
      </c>
      <c r="C84" s="36"/>
      <c r="D84" s="1"/>
      <c r="E84" s="59"/>
      <c r="F84" s="60">
        <v>2705.05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85256.6428623037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133</v>
      </c>
    </row>
    <row r="87" spans="1:6" ht="12.75">
      <c r="A87" s="13"/>
      <c r="B87" s="39">
        <v>43617</v>
      </c>
      <c r="C87" s="40">
        <v>-463213</v>
      </c>
      <c r="D87" s="44">
        <f>F44</f>
        <v>50880.7</v>
      </c>
      <c r="E87" s="44">
        <f>F85</f>
        <v>85256.6428623037</v>
      </c>
      <c r="F87" s="45">
        <f>C87+D87-E87</f>
        <v>-497588.9428623037</v>
      </c>
    </row>
    <row r="89" spans="1:6" ht="13.5" thickBot="1">
      <c r="A89" t="s">
        <v>109</v>
      </c>
      <c r="C89" s="57">
        <v>43617</v>
      </c>
      <c r="D89" s="8" t="s">
        <v>110</v>
      </c>
      <c r="E89" s="57">
        <v>43646</v>
      </c>
      <c r="F89" t="s">
        <v>111</v>
      </c>
    </row>
    <row r="90" spans="1:7" ht="13.5" thickBot="1">
      <c r="A90" t="s">
        <v>112</v>
      </c>
      <c r="F90" s="58">
        <f>E87</f>
        <v>85256.6428623037</v>
      </c>
      <c r="G90" t="s">
        <v>14</v>
      </c>
    </row>
    <row r="91" ht="12.75">
      <c r="A91" t="s">
        <v>113</v>
      </c>
    </row>
    <row r="92" ht="12.75">
      <c r="A92" t="s">
        <v>114</v>
      </c>
    </row>
    <row r="93" ht="12.75">
      <c r="A93" t="s">
        <v>115</v>
      </c>
    </row>
    <row r="94" ht="12.75">
      <c r="A94" t="s">
        <v>116</v>
      </c>
    </row>
    <row r="95" ht="12.75">
      <c r="A95" t="s">
        <v>117</v>
      </c>
    </row>
    <row r="96" ht="12.75">
      <c r="A96" t="s">
        <v>118</v>
      </c>
    </row>
    <row r="97" ht="12.75">
      <c r="A97" t="s">
        <v>119</v>
      </c>
    </row>
    <row r="99" ht="12.75">
      <c r="B99" t="s">
        <v>120</v>
      </c>
    </row>
    <row r="101" ht="12.75">
      <c r="A101" t="s">
        <v>121</v>
      </c>
    </row>
    <row r="104" ht="12.75">
      <c r="A104" t="s">
        <v>122</v>
      </c>
    </row>
    <row r="107" ht="12.75">
      <c r="A107" t="s">
        <v>123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2017-08-21T12:47:09Z</cp:lastPrinted>
  <dcterms:created xsi:type="dcterms:W3CDTF">2008-08-18T07:30:19Z</dcterms:created>
  <dcterms:modified xsi:type="dcterms:W3CDTF">2019-09-09T12:14:59Z</dcterms:modified>
  <cp:category/>
  <cp:version/>
  <cp:contentType/>
  <cp:contentStatus/>
</cp:coreProperties>
</file>