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<sst xmlns="http://schemas.openxmlformats.org/spreadsheetml/2006/main" count="191" uniqueCount="161">
  <si>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</si>
  <si>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</si>
  <si>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</si>
  <si>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</si>
  <si>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</si>
  <si>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</si>
  <si>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</si>
  <si>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</si>
  <si>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</si>
  <si>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</si>
  <si>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</si>
  <si>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</si>
  <si>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</si>
  <si>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</si>
  <si>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</si>
  <si>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</si>
  <si>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</si>
  <si>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</si>
  <si>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</si>
  <si>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</si>
  <si>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</si>
  <si>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</si>
  <si>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</si>
  <si>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</si>
  <si>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</si>
  <si>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</si>
  <si>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</si>
  <si>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</si>
  <si>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</si>
  <si>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</si>
  <si>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</si>
  <si>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</si>
  <si>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</si>
  <si>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</si>
  <si>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</si>
  <si>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</si>
  <si>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</si>
  <si>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</si>
  <si>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</si>
  <si>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</si>
  <si>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</si>
  <si>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</si>
  <si>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</si>
  <si>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</si>
  <si>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</si>
  <si>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</si>
  <si>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</si>
  <si>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</si>
  <si>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</si>
  <si>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</si>
  <si>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</si>
  <si>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</si>
  <si>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</si>
  <si>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</si>
  <si>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</si>
  <si>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</si>
  <si>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</si>
  <si>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</si>
  <si>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</si>
  <si>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</si>
  <si>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</si>
  <si>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</si>
  <si>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</si>
  <si>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</si>
  <si>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</si>
  <si>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</si>
  <si>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</si>
  <si>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</si>
  <si>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</si>
  <si>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</si>
  <si>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</si>
  <si>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</si>
  <si>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</si>
  <si>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</si>
  <si>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</si>
  <si>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</si>
  <si>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</si>
  <si>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</si>
  <si>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</si>
  <si>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</si>
  <si>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</si>
  <si>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</si>
  <si>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</si>
  <si>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</si>
  <si>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</si>
  <si>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</si>
  <si>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</si>
  <si>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</si>
  <si>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</si>
  <si>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</si>
  <si>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</si>
  <si>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</si>
  <si>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</si>
  <si>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</si>
  <si>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</si>
  <si>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</si>
  <si>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</si>
  <si>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</si>
  <si>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</si>
  <si>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</si>
  <si>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</si>
  <si>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</si>
  <si>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</si>
  <si>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</si>
  <si>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</si>
  <si>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</si>
  <si>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</si>
  <si>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</si>
  <si>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</si>
  <si>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</si>
  <si>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</si>
  <si>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</si>
  <si>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</si>
  <si>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</si>
  <si>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</si>
  <si>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</si>
  <si>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</si>
  <si>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</si>
  <si>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</si>
  <si>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</si>
  <si>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</si>
  <si>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</si>
  <si>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</si>
  <si>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</si>
  <si>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</si>
  <si>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</si>
  <si>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</si>
  <si>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</si>
  <si>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</si>
  <si>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</si>
  <si>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</si>
  <si>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</si>
  <si>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</si>
  <si>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</si>
  <si>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</si>
  <si>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смена труб д 25 п.пр. (4мп) кв.26</t>
  </si>
  <si>
    <t>труба д 25</t>
  </si>
  <si>
    <t>4мп</t>
  </si>
  <si>
    <t>муфта нер.</t>
  </si>
  <si>
    <t>4шт</t>
  </si>
  <si>
    <t>американка</t>
  </si>
  <si>
    <t>уголок</t>
  </si>
  <si>
    <t>6шт</t>
  </si>
  <si>
    <t>смена ламп (14шт) п-д 3,4,2</t>
  </si>
  <si>
    <t>лампа</t>
  </si>
  <si>
    <t>14шт</t>
  </si>
  <si>
    <t>откачка воды из техподполья</t>
  </si>
  <si>
    <t>смена вентиля д 20 (1шт) кв.26 подвал</t>
  </si>
  <si>
    <t>смена вентиля д 15 (1шт) кв.26 подвал</t>
  </si>
  <si>
    <t>смена труб д 25 п.пр. (2мп) кв.26 подвал</t>
  </si>
  <si>
    <t>вентиль д 20</t>
  </si>
  <si>
    <t>1шт</t>
  </si>
  <si>
    <t>вентиль д 15</t>
  </si>
  <si>
    <t>труба д 25 п.пр.</t>
  </si>
  <si>
    <t>2мп</t>
  </si>
  <si>
    <t>муфта 25</t>
  </si>
  <si>
    <t>тройник 25</t>
  </si>
  <si>
    <t>муфта 20</t>
  </si>
  <si>
    <t>диск</t>
  </si>
  <si>
    <t>ремонт подъезда №2</t>
  </si>
  <si>
    <t>материал для ремонта подъезда №2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</si>
</sst>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M58" sqref="M58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3.17</v>
      </c>
      <c r="M6" s="50">
        <f>L6*126.87*1.302</f>
        <v>523.6356258000001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171.79212960000004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237.86602560000003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50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6.15</v>
      </c>
      <c r="M20" s="34">
        <f>SUM(M6:M19)</f>
        <v>1015.8861510000002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50">
        <f>0.04*184.3</f>
        <v>7.372000000000001</v>
      </c>
      <c r="M24" s="33">
        <f aca="true" t="shared" si="1" ref="M24:M39">L24*126.87*1.302*1.15</f>
        <v>1400.4031887720002</v>
      </c>
    </row>
    <row r="25" spans="1:13" ht="12.75">
      <c r="A25" t="s">
        <v>106</v>
      </c>
      <c r="J25" s="20">
        <v>2</v>
      </c>
      <c r="K25" s="20" t="s">
        <v>143</v>
      </c>
      <c r="L25" s="50">
        <f>0.14*7.1</f>
        <v>0.994</v>
      </c>
      <c r="M25" s="33">
        <f t="shared" si="1"/>
        <v>188.82267629400002</v>
      </c>
    </row>
    <row r="26" spans="1:13" ht="12.75">
      <c r="A26" t="s">
        <v>107</v>
      </c>
      <c r="J26" s="20">
        <v>3</v>
      </c>
      <c r="K26" s="20" t="s">
        <v>146</v>
      </c>
      <c r="L26" s="50">
        <f>0.25*7</f>
        <v>1.75</v>
      </c>
      <c r="M26" s="33">
        <f t="shared" si="1"/>
        <v>332.43428925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147</v>
      </c>
      <c r="L27" s="57">
        <v>0.81</v>
      </c>
      <c r="M27" s="33">
        <f t="shared" si="1"/>
        <v>153.86958531000002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148</v>
      </c>
      <c r="L28" s="57">
        <v>0.81</v>
      </c>
      <c r="M28" s="33">
        <f t="shared" si="1"/>
        <v>153.86958531000002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149</v>
      </c>
      <c r="L29" s="57">
        <f>0.02*184.3</f>
        <v>3.6860000000000004</v>
      </c>
      <c r="M29" s="33">
        <f t="shared" si="1"/>
        <v>700.2015943860001</v>
      </c>
    </row>
    <row r="30" spans="10:13" ht="12.75">
      <c r="J30" s="20">
        <v>7</v>
      </c>
      <c r="K30" s="20" t="s">
        <v>159</v>
      </c>
      <c r="L30" s="57">
        <v>188.71</v>
      </c>
      <c r="M30" s="33">
        <f t="shared" si="1"/>
        <v>35847.814128210004</v>
      </c>
    </row>
    <row r="31" spans="2:13" ht="12.75">
      <c r="B31" t="s">
        <v>0</v>
      </c>
      <c r="J31" s="20">
        <v>8</v>
      </c>
      <c r="K31" s="20"/>
      <c r="L31" s="57"/>
      <c r="M31" s="33">
        <f t="shared" si="1"/>
        <v>0</v>
      </c>
    </row>
    <row r="32" spans="10:13" ht="12.75">
      <c r="J32" s="20">
        <v>9</v>
      </c>
      <c r="K32" s="20"/>
      <c r="L32" s="57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7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7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7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7"/>
      <c r="M36" s="33">
        <f t="shared" si="1"/>
        <v>0</v>
      </c>
    </row>
    <row r="37" spans="10:13" ht="12.75">
      <c r="J37" s="20">
        <v>14</v>
      </c>
      <c r="K37" s="20"/>
      <c r="L37" s="57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57"/>
      <c r="M38" s="33">
        <f t="shared" si="1"/>
        <v>0</v>
      </c>
    </row>
    <row r="39" spans="10:13" ht="12.75">
      <c r="J39" s="20">
        <v>16</v>
      </c>
      <c r="K39" s="20"/>
      <c r="L39" s="57"/>
      <c r="M39" s="33">
        <f t="shared" si="1"/>
        <v>0</v>
      </c>
    </row>
    <row r="40" spans="1:13" ht="12.75">
      <c r="A40" s="2" t="s">
        <v>6</v>
      </c>
      <c r="F40" s="11">
        <v>41212.52</v>
      </c>
      <c r="J40" s="20"/>
      <c r="K40" s="30" t="s">
        <v>57</v>
      </c>
      <c r="L40" s="34">
        <f>SUM(L24:L39)</f>
        <v>204.132</v>
      </c>
      <c r="M40" s="34">
        <f>SUM(M24:M39)</f>
        <v>38777.415047532006</v>
      </c>
    </row>
    <row r="41" spans="1:11" ht="12.75">
      <c r="A41" t="s">
        <v>7</v>
      </c>
      <c r="F41" s="5">
        <v>38907.27</v>
      </c>
      <c r="K41" s="1" t="s">
        <v>61</v>
      </c>
    </row>
    <row r="42" spans="2:13" ht="12.75">
      <c r="B42" t="s">
        <v>8</v>
      </c>
      <c r="F42" s="9">
        <f>F41/F40</f>
        <v>0.9440643280245906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t="s">
        <v>126</v>
      </c>
      <c r="F43" s="5">
        <f>100+250+400+400</f>
        <v>1150</v>
      </c>
      <c r="J43" s="23" t="s">
        <v>36</v>
      </c>
      <c r="K43" s="23" t="s">
        <v>37</v>
      </c>
      <c r="L43" s="23"/>
      <c r="M43" s="23" t="s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40057.27</v>
      </c>
      <c r="J44" s="20">
        <v>1</v>
      </c>
      <c r="K44" s="20" t="s">
        <v>136</v>
      </c>
      <c r="L44" s="25" t="s">
        <v>137</v>
      </c>
      <c r="M44" s="25">
        <f>4*111</f>
        <v>444</v>
      </c>
    </row>
    <row r="45" spans="10:13" ht="12.75">
      <c r="J45" s="20">
        <v>2</v>
      </c>
      <c r="K45" s="20" t="s">
        <v>140</v>
      </c>
      <c r="L45" s="25" t="s">
        <v>139</v>
      </c>
      <c r="M45" s="25">
        <f>4*153.92</f>
        <v>615.68</v>
      </c>
    </row>
    <row r="46" spans="2:13" ht="12.75">
      <c r="B46" s="1" t="s">
        <v>10</v>
      </c>
      <c r="C46" s="1"/>
      <c r="J46" s="20">
        <v>3</v>
      </c>
      <c r="K46" s="20" t="s">
        <v>138</v>
      </c>
      <c r="L46" s="25" t="s">
        <v>139</v>
      </c>
      <c r="M46" s="25">
        <f>4*54</f>
        <v>216</v>
      </c>
    </row>
    <row r="47" spans="10:13" ht="12.75">
      <c r="J47" s="20">
        <v>4</v>
      </c>
      <c r="K47" s="20" t="s">
        <v>141</v>
      </c>
      <c r="L47" s="25" t="s">
        <v>142</v>
      </c>
      <c r="M47" s="25">
        <f>6*5</f>
        <v>30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144</v>
      </c>
      <c r="L48" s="25" t="s">
        <v>145</v>
      </c>
      <c r="M48" s="25">
        <f>14*11.6</f>
        <v>162.4</v>
      </c>
    </row>
    <row r="49" spans="1:13" ht="12.75">
      <c r="A49" t="s">
        <v>12</v>
      </c>
      <c r="F49" s="11">
        <f>(3955+445)*1.302</f>
        <v>5728.8</v>
      </c>
      <c r="J49" s="20">
        <v>6</v>
      </c>
      <c r="K49" s="20" t="s">
        <v>150</v>
      </c>
      <c r="L49" s="25" t="s">
        <v>151</v>
      </c>
      <c r="M49" s="25">
        <v>371</v>
      </c>
    </row>
    <row r="50" spans="1:13" ht="12.75">
      <c r="A50" s="6" t="s">
        <v>15</v>
      </c>
      <c r="F50" s="11">
        <f>2500*1.202</f>
        <v>3005</v>
      </c>
      <c r="J50" s="20">
        <v>7</v>
      </c>
      <c r="K50" s="20" t="s">
        <v>152</v>
      </c>
      <c r="L50" s="25" t="s">
        <v>151</v>
      </c>
      <c r="M50" s="25">
        <v>230.56</v>
      </c>
    </row>
    <row r="51" spans="1:13" ht="12.75">
      <c r="A51" s="6" t="s">
        <v>83</v>
      </c>
      <c r="E51" s="5"/>
      <c r="F51" s="5">
        <f>E51*E33</f>
        <v>0</v>
      </c>
      <c r="J51" s="20">
        <v>8</v>
      </c>
      <c r="K51" s="20" t="s">
        <v>153</v>
      </c>
      <c r="L51" s="25" t="s">
        <v>154</v>
      </c>
      <c r="M51" s="25">
        <f>2*111</f>
        <v>222</v>
      </c>
    </row>
    <row r="52" spans="1:13" ht="12.75">
      <c r="A52" s="4" t="s">
        <v>33</v>
      </c>
      <c r="F52" s="32">
        <f>F49+F50+F51</f>
        <v>8733.8</v>
      </c>
      <c r="J52" s="20">
        <v>9</v>
      </c>
      <c r="K52" s="20" t="s">
        <v>155</v>
      </c>
      <c r="L52" s="25" t="s">
        <v>151</v>
      </c>
      <c r="M52" s="25">
        <v>141</v>
      </c>
    </row>
    <row r="53" spans="1:13" ht="12.75">
      <c r="A53" s="4" t="s">
        <v>16</v>
      </c>
      <c r="J53" s="20">
        <v>10</v>
      </c>
      <c r="K53" s="20" t="s">
        <v>155</v>
      </c>
      <c r="L53" s="25" t="s">
        <v>151</v>
      </c>
      <c r="M53" s="50">
        <v>72</v>
      </c>
    </row>
    <row r="54" spans="1:13" ht="12.75">
      <c r="A54" t="s">
        <v>74</v>
      </c>
      <c r="D54" s="5">
        <v>2.22</v>
      </c>
      <c r="E54" t="s">
        <v>14</v>
      </c>
      <c r="F54" s="11">
        <f>E33*D54</f>
        <v>6208.008000000001</v>
      </c>
      <c r="J54" s="20">
        <v>11</v>
      </c>
      <c r="K54" s="20" t="s">
        <v>156</v>
      </c>
      <c r="L54" s="25" t="s">
        <v>151</v>
      </c>
      <c r="M54" s="25">
        <v>12.3</v>
      </c>
    </row>
    <row r="55" spans="1:13" ht="12.75">
      <c r="A55" t="s">
        <v>79</v>
      </c>
      <c r="B55">
        <v>259</v>
      </c>
      <c r="C55" t="s">
        <v>13</v>
      </c>
      <c r="D55" s="5">
        <v>0.5</v>
      </c>
      <c r="E55" t="s">
        <v>14</v>
      </c>
      <c r="F55" s="5">
        <f>B55*D55</f>
        <v>129.5</v>
      </c>
      <c r="J55" s="20">
        <v>12</v>
      </c>
      <c r="K55" s="20" t="s">
        <v>157</v>
      </c>
      <c r="L55" s="25" t="s">
        <v>151</v>
      </c>
      <c r="M55" s="25">
        <v>42.33</v>
      </c>
    </row>
    <row r="56" spans="1:13" ht="12.75">
      <c r="A56" s="4" t="s">
        <v>17</v>
      </c>
      <c r="B56" s="10"/>
      <c r="C56" s="10"/>
      <c r="F56" s="32">
        <f>SUM(F54:F55)</f>
        <v>6337.508000000001</v>
      </c>
      <c r="J56" s="20">
        <v>13</v>
      </c>
      <c r="K56" s="20" t="s">
        <v>158</v>
      </c>
      <c r="L56" s="25" t="s">
        <v>151</v>
      </c>
      <c r="M56" s="25">
        <v>19</v>
      </c>
    </row>
    <row r="57" spans="1:13" ht="12.75">
      <c r="A57" s="4" t="s">
        <v>18</v>
      </c>
      <c r="B57" s="4"/>
      <c r="J57" s="20">
        <v>14</v>
      </c>
      <c r="K57" s="20" t="s">
        <v>160</v>
      </c>
      <c r="L57" s="25"/>
      <c r="M57" s="25">
        <v>24742.22</v>
      </c>
    </row>
    <row r="58" spans="1:13" ht="12.75">
      <c r="A58" t="s">
        <v>19</v>
      </c>
      <c r="C58" s="53">
        <v>239353</v>
      </c>
      <c r="D58">
        <v>229360</v>
      </c>
      <c r="E58">
        <v>2796.4</v>
      </c>
      <c r="F58" s="35">
        <f>C58/D58*E58</f>
        <v>2918.236524241367</v>
      </c>
      <c r="J58" s="20">
        <v>15</v>
      </c>
      <c r="K58" s="20"/>
      <c r="L58" s="25"/>
      <c r="M58" s="25"/>
    </row>
    <row r="59" spans="1:13" ht="12.75">
      <c r="A59" t="s">
        <v>20</v>
      </c>
      <c r="F59" s="35">
        <f>M20</f>
        <v>1015.8861510000002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38777.415047532006</v>
      </c>
      <c r="J60" s="20">
        <v>17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M73</f>
        <v>27320.49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>
        <v>20</v>
      </c>
      <c r="K63" s="60"/>
      <c r="L63" s="25"/>
      <c r="M63" s="25"/>
    </row>
    <row r="64" spans="1:13" ht="12.75">
      <c r="A64" t="s">
        <v>24</v>
      </c>
      <c r="F64" s="5"/>
      <c r="J64" s="20">
        <v>21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0.25</v>
      </c>
      <c r="E65" t="s">
        <v>14</v>
      </c>
      <c r="F65" s="11">
        <f>B65*D65</f>
        <v>699.1</v>
      </c>
      <c r="J65" s="20">
        <v>22</v>
      </c>
      <c r="K65" s="20"/>
      <c r="L65" s="25"/>
      <c r="M65" s="25"/>
    </row>
    <row r="66" spans="1:13" ht="12.75">
      <c r="A66" s="61" t="s">
        <v>75</v>
      </c>
      <c r="B66" s="61"/>
      <c r="C66" s="61"/>
      <c r="D66" s="62"/>
      <c r="E66" s="61"/>
      <c r="F66" s="62">
        <v>0</v>
      </c>
      <c r="J66" s="20">
        <v>23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24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70731.12772277338</v>
      </c>
      <c r="J68" s="20">
        <v>25</v>
      </c>
      <c r="K68" s="20"/>
      <c r="L68" s="25"/>
      <c r="M68" s="25"/>
    </row>
    <row r="69" spans="1:13" ht="12.75">
      <c r="A69" s="4" t="s">
        <v>26</v>
      </c>
      <c r="J69" s="20">
        <v>26</v>
      </c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0.19</v>
      </c>
      <c r="E70" s="7"/>
      <c r="F70" s="46">
        <f>B70*D70</f>
        <v>531.316</v>
      </c>
      <c r="J70" s="20">
        <v>27</v>
      </c>
      <c r="K70" s="20"/>
      <c r="L70" s="25"/>
      <c r="M70" s="25"/>
    </row>
    <row r="71" spans="1:13" ht="12.75">
      <c r="A71" t="s">
        <v>28</v>
      </c>
      <c r="F71" s="5"/>
      <c r="J71" s="20">
        <v>28</v>
      </c>
      <c r="K71" s="20"/>
      <c r="L71" s="25"/>
      <c r="M71" s="25"/>
    </row>
    <row r="72" spans="1:13" ht="12.75">
      <c r="A72" s="7" t="s">
        <v>72</v>
      </c>
      <c r="F72" s="5"/>
      <c r="J72" s="20"/>
      <c r="K72" s="20"/>
      <c r="L72" s="25"/>
      <c r="M72" s="25"/>
    </row>
    <row r="73" spans="2:13" ht="12.75">
      <c r="B73">
        <v>2796.4</v>
      </c>
      <c r="C73" t="s">
        <v>13</v>
      </c>
      <c r="D73" s="11">
        <v>0.94</v>
      </c>
      <c r="E73" t="s">
        <v>14</v>
      </c>
      <c r="F73" s="11">
        <f>B73*D73</f>
        <v>2628.616</v>
      </c>
      <c r="J73" s="20"/>
      <c r="K73" s="20"/>
      <c r="L73" s="31" t="s">
        <v>64</v>
      </c>
      <c r="M73" s="34">
        <f>SUM(M44:M72)</f>
        <v>27320.49</v>
      </c>
    </row>
    <row r="74" spans="1:6" ht="12.75">
      <c r="A74" s="4" t="s">
        <v>29</v>
      </c>
      <c r="F74" s="32">
        <f>F70+F73</f>
        <v>3159.932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1.97</v>
      </c>
      <c r="E77" t="s">
        <v>14</v>
      </c>
      <c r="F77" s="11">
        <f>B77*D77</f>
        <v>5508.908</v>
      </c>
    </row>
    <row r="78" spans="1:6" ht="12.75">
      <c r="A78" s="4" t="s">
        <v>31</v>
      </c>
      <c r="F78" s="32">
        <f>SUM(F77)</f>
        <v>5508.908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94471.27572277338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5479.333991920856</v>
      </c>
      <c r="I81" s="7"/>
    </row>
    <row r="82" spans="1:9" ht="12.75">
      <c r="A82" s="1"/>
      <c r="B82" s="36" t="s">
        <v>128</v>
      </c>
      <c r="C82" s="49"/>
      <c r="D82" s="1"/>
      <c r="E82" s="58"/>
      <c r="F82" s="59">
        <v>2305.1</v>
      </c>
      <c r="I82" s="7"/>
    </row>
    <row r="83" spans="1:9" ht="12.75">
      <c r="A83" s="1"/>
      <c r="B83" s="36" t="s">
        <v>129</v>
      </c>
      <c r="C83" s="49"/>
      <c r="D83" s="1"/>
      <c r="E83" s="58"/>
      <c r="F83" s="59">
        <v>392.9</v>
      </c>
      <c r="I83" s="7"/>
    </row>
    <row r="84" spans="1:9" ht="12.75">
      <c r="A84" s="1"/>
      <c r="B84" s="36" t="s">
        <v>130</v>
      </c>
      <c r="C84" s="49"/>
      <c r="D84" s="1"/>
      <c r="E84" s="58"/>
      <c r="F84" s="59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102648.60971469423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43617</v>
      </c>
      <c r="C87" s="40">
        <v>-307578</v>
      </c>
      <c r="D87" s="43">
        <f>F44</f>
        <v>40057.27</v>
      </c>
      <c r="E87" s="43">
        <f>F85</f>
        <v>102648.60971469423</v>
      </c>
      <c r="F87" s="44">
        <f>C87+D87-E87</f>
        <v>-370169.3397146942</v>
      </c>
    </row>
    <row r="89" spans="1:6" ht="13.5" thickBot="1">
      <c r="A89" t="s">
        <v>111</v>
      </c>
      <c r="C89" s="55">
        <v>43617</v>
      </c>
      <c r="D89" s="8" t="s">
        <v>112</v>
      </c>
      <c r="E89" s="55">
        <v>43646</v>
      </c>
      <c r="F89" t="s">
        <v>113</v>
      </c>
    </row>
    <row r="90" spans="1:7" ht="13.5" thickBot="1">
      <c r="A90" t="s">
        <v>114</v>
      </c>
      <c r="F90" s="56">
        <f>E87</f>
        <v>102648.60971469423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2019-04-10T11:31:27Z</cp:lastPrinted>
  <dcterms:created xsi:type="dcterms:W3CDTF">2008-08-18T07:30:19Z</dcterms:created>
  <dcterms:modified xsi:type="dcterms:W3CDTF">2019-09-10T07:23:17Z</dcterms:modified>
  <cp:category/>
  <cp:version/>
  <cp:contentType/>
  <cp:contentStatus/>
</cp:coreProperties>
</file>