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<sst xmlns="http://schemas.openxmlformats.org/spreadsheetml/2006/main" count="220" uniqueCount="183">
  <si>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</si>
  <si>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</si>
  <si>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</si>
  <si>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</si>
  <si>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</si>
  <si>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</si>
  <si>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</si>
  <si>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</si>
  <si>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</si>
  <si>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</si>
  <si>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</si>
  <si>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</si>
  <si>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</si>
  <si>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</si>
  <si>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</si>
  <si>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</si>
  <si>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</si>
  <si>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</si>
  <si>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</si>
  <si>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</si>
  <si>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</si>
  <si>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</si>
  <si>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</si>
  <si>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</si>
  <si>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</si>
  <si>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</si>
  <si>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</si>
  <si>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</si>
  <si>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</si>
  <si>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</si>
  <si>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</si>
  <si>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</si>
  <si>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</si>
  <si>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</si>
  <si>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</si>
  <si>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</si>
  <si>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</si>
  <si>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</si>
  <si>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</si>
  <si>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</si>
  <si>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</si>
  <si>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</si>
  <si>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</si>
  <si>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</si>
  <si>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</si>
  <si>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</si>
  <si>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</si>
  <si>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</si>
  <si>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</si>
  <si>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</si>
  <si>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</si>
  <si>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</si>
  <si>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</si>
  <si>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</si>
  <si>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</si>
  <si>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</si>
  <si>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</si>
  <si>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</si>
  <si>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</si>
  <si>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</si>
  <si>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</si>
  <si>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</si>
  <si>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</si>
  <si>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</si>
  <si>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</si>
  <si>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</si>
  <si>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</si>
  <si>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</si>
  <si>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</si>
  <si>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</si>
  <si>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</si>
  <si>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</si>
  <si>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</si>
  <si>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</si>
  <si>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</si>
  <si>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</si>
  <si>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</si>
  <si>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</si>
  <si>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</si>
  <si>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</si>
  <si>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</si>
  <si>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</si>
  <si>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</si>
  <si>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</si>
  <si>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</si>
  <si>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</si>
  <si>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</si>
  <si>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</si>
  <si>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</si>
  <si>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</si>
  <si>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</si>
  <si>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</si>
  <si>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</si>
  <si>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</si>
  <si>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</si>
  <si>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</si>
  <si>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</si>
  <si>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</si>
  <si>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</si>
  <si>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</si>
  <si>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</si>
  <si>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</si>
  <si>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</si>
  <si>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</si>
  <si>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</si>
  <si>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</si>
  <si>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</si>
  <si>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</si>
  <si>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</si>
  <si>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</si>
  <si>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</si>
  <si>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</si>
  <si>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</si>
  <si>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</si>
  <si>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</si>
  <si>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</si>
  <si>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</si>
  <si>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</si>
  <si>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</si>
  <si>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</si>
  <si>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</si>
  <si>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</si>
  <si>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</si>
  <si>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</si>
  <si>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</si>
  <si>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</si>
  <si>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</si>
  <si>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</si>
  <si>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</si>
  <si>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</si>
  <si>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</si>
  <si>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</si>
  <si>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декабря</t>
  </si>
  <si>
    <t>за   декабрь  2019 г.</t>
  </si>
  <si>
    <t>ост.на 01.01</t>
  </si>
  <si>
    <t>смена эл.проводки п-д3</t>
  </si>
  <si>
    <t>кабель</t>
  </si>
  <si>
    <t>30мп</t>
  </si>
  <si>
    <t>лоток перф.</t>
  </si>
  <si>
    <t>3шт</t>
  </si>
  <si>
    <t>крышка на латок без замка</t>
  </si>
  <si>
    <t>клеммник</t>
  </si>
  <si>
    <t>10шт</t>
  </si>
  <si>
    <t>прокол</t>
  </si>
  <si>
    <t>24шт</t>
  </si>
  <si>
    <t>розетка</t>
  </si>
  <si>
    <t>1шт</t>
  </si>
  <si>
    <t>изолятор для шины</t>
  </si>
  <si>
    <t>4шт</t>
  </si>
  <si>
    <t>шина</t>
  </si>
  <si>
    <t>динрейка</t>
  </si>
  <si>
    <t>2шт</t>
  </si>
  <si>
    <t>азс 25</t>
  </si>
  <si>
    <t>саморез</t>
  </si>
  <si>
    <t>60шт</t>
  </si>
  <si>
    <t>дюбель</t>
  </si>
  <si>
    <t>гофра</t>
  </si>
  <si>
    <t>20шт</t>
  </si>
  <si>
    <t>провод пвс</t>
  </si>
  <si>
    <t>40 мп</t>
  </si>
  <si>
    <t>коробка распаячная</t>
  </si>
  <si>
    <t>коробка установочная</t>
  </si>
  <si>
    <t>бокс</t>
  </si>
  <si>
    <t>азс 63а</t>
  </si>
  <si>
    <t>ремонт кровли (договор), кв.36,10,24</t>
  </si>
  <si>
    <t>саморез кров.</t>
  </si>
  <si>
    <t>450шт</t>
  </si>
  <si>
    <t>саморез остр.</t>
  </si>
  <si>
    <t>мастика</t>
  </si>
  <si>
    <t>8шт</t>
  </si>
  <si>
    <t>оц.железо</t>
  </si>
  <si>
    <t>20 лист</t>
  </si>
  <si>
    <t>герметик силикон</t>
  </si>
  <si>
    <t>бита</t>
  </si>
  <si>
    <t>герметик полиуританов</t>
  </si>
  <si>
    <t>саморез пресшайба</t>
  </si>
  <si>
    <t>18шт</t>
  </si>
  <si>
    <t>вышка</t>
  </si>
  <si>
    <t>7 час.</t>
  </si>
  <si>
    <t>смена светильника (1шт) п-д3</t>
  </si>
  <si>
    <t>светильник</t>
  </si>
  <si>
    <t>смена ламп (1 шт)</t>
  </si>
  <si>
    <t>лампа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</si>
</sst>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M69" sqref="M69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2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12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L6*126.87*1.302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7">
        <f t="shared" si="0"/>
        <v>905.2123752000001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7">
        <f t="shared" si="0"/>
        <v>151.96996080000002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7">
        <f t="shared" si="0"/>
        <v>237.86602560000003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8.34</v>
      </c>
      <c r="M20" s="34">
        <f>SUM(M6:M19)</f>
        <v>1377.6407316000002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164</v>
      </c>
      <c r="L24" s="47"/>
      <c r="M24" s="33">
        <v>104544</v>
      </c>
    </row>
    <row r="25" spans="1:13" ht="12.75">
      <c r="A25" t="s">
        <v>106</v>
      </c>
      <c r="J25" s="20">
        <v>2</v>
      </c>
      <c r="K25" s="20" t="s">
        <v>135</v>
      </c>
      <c r="L25" s="47">
        <v>12.55</v>
      </c>
      <c r="M25" s="33">
        <f>L25*126.87*1.302*1.15</f>
        <v>2384.0287600500005</v>
      </c>
    </row>
    <row r="26" spans="1:13" ht="12.75">
      <c r="A26" t="s">
        <v>107</v>
      </c>
      <c r="J26" s="20">
        <v>3</v>
      </c>
      <c r="K26" s="20" t="s">
        <v>179</v>
      </c>
      <c r="L26" s="25">
        <v>0.89</v>
      </c>
      <c r="M26" s="33">
        <f>L26*126.87*1.302*1.15</f>
        <v>169.06658139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 t="s">
        <v>181</v>
      </c>
      <c r="L27" s="48">
        <v>0.071</v>
      </c>
      <c r="M27" s="33">
        <f>L27*126.87*1.302*1.15</f>
        <v>13.487334020999997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aca="true" t="shared" si="1" ref="M28:M35">L28*126.87*1.302*1.15</f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13.511000000000001</v>
      </c>
      <c r="M36" s="34">
        <f>SUM(M24:M35)</f>
        <v>107110.582675461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46484.69</v>
      </c>
      <c r="J40" s="20">
        <v>1</v>
      </c>
      <c r="K40" s="20" t="s">
        <v>136</v>
      </c>
      <c r="L40" s="25" t="s">
        <v>137</v>
      </c>
      <c r="M40" s="25">
        <f>10*250.12</f>
        <v>2501.2</v>
      </c>
    </row>
    <row r="41" spans="1:13" ht="12.75">
      <c r="A41" t="s">
        <v>7</v>
      </c>
      <c r="F41" s="11">
        <v>41815.69</v>
      </c>
      <c r="J41" s="20">
        <v>2</v>
      </c>
      <c r="K41" s="20" t="s">
        <v>138</v>
      </c>
      <c r="L41" s="25" t="s">
        <v>139</v>
      </c>
      <c r="M41" s="25">
        <f>3*231.59</f>
        <v>694.77</v>
      </c>
    </row>
    <row r="42" spans="2:13" ht="12.75">
      <c r="B42" t="s">
        <v>8</v>
      </c>
      <c r="F42" s="9">
        <f>F41/F40</f>
        <v>0.8995583276988617</v>
      </c>
      <c r="J42" s="20">
        <v>3</v>
      </c>
      <c r="K42" s="20" t="s">
        <v>140</v>
      </c>
      <c r="L42" s="25" t="s">
        <v>139</v>
      </c>
      <c r="M42" s="25">
        <f>3*171</f>
        <v>513</v>
      </c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 t="s">
        <v>141</v>
      </c>
      <c r="L43" s="25" t="s">
        <v>142</v>
      </c>
      <c r="M43" s="25">
        <f>10*28.53</f>
        <v>285.3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42865.69</v>
      </c>
      <c r="J44" s="20">
        <v>5</v>
      </c>
      <c r="K44" s="20" t="s">
        <v>143</v>
      </c>
      <c r="L44" s="25" t="s">
        <v>144</v>
      </c>
      <c r="M44" s="25">
        <f>24*111</f>
        <v>2664</v>
      </c>
    </row>
    <row r="45" spans="10:13" ht="12.75">
      <c r="J45" s="20">
        <v>6</v>
      </c>
      <c r="K45" s="20" t="s">
        <v>145</v>
      </c>
      <c r="L45" s="25" t="s">
        <v>146</v>
      </c>
      <c r="M45" s="25">
        <v>64.61</v>
      </c>
    </row>
    <row r="46" spans="2:13" ht="12.75">
      <c r="B46" s="1" t="s">
        <v>10</v>
      </c>
      <c r="C46" s="1"/>
      <c r="J46" s="20">
        <v>7</v>
      </c>
      <c r="K46" s="20" t="s">
        <v>147</v>
      </c>
      <c r="L46" s="25" t="s">
        <v>148</v>
      </c>
      <c r="M46" s="25">
        <f>4*12.68</f>
        <v>50.72</v>
      </c>
    </row>
    <row r="47" spans="10:13" ht="12.75">
      <c r="J47" s="20">
        <v>8</v>
      </c>
      <c r="K47" s="20" t="s">
        <v>149</v>
      </c>
      <c r="L47" s="25" t="s">
        <v>148</v>
      </c>
      <c r="M47" s="47">
        <f>4*49.67</f>
        <v>198.68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150</v>
      </c>
      <c r="L48" s="25" t="s">
        <v>151</v>
      </c>
      <c r="M48" s="25">
        <f>2*27.68</f>
        <v>55.36</v>
      </c>
    </row>
    <row r="49" spans="1:13" ht="12.75">
      <c r="A49" t="s">
        <v>12</v>
      </c>
      <c r="F49" s="11">
        <f>4400*1.302</f>
        <v>5728.8</v>
      </c>
      <c r="J49" s="20">
        <v>10</v>
      </c>
      <c r="K49" s="20" t="s">
        <v>152</v>
      </c>
      <c r="L49" s="25" t="s">
        <v>151</v>
      </c>
      <c r="M49" s="25">
        <f>2*92.2</f>
        <v>184.4</v>
      </c>
    </row>
    <row r="50" spans="1:13" ht="12.75">
      <c r="A50" s="6" t="s">
        <v>15</v>
      </c>
      <c r="F50" s="5">
        <f>2000*1.302</f>
        <v>2604</v>
      </c>
      <c r="J50" s="20">
        <v>11</v>
      </c>
      <c r="K50" s="20" t="s">
        <v>153</v>
      </c>
      <c r="L50" s="25" t="s">
        <v>154</v>
      </c>
      <c r="M50" s="25">
        <f>60*0.56</f>
        <v>33.6</v>
      </c>
    </row>
    <row r="51" spans="1:13" ht="12.75">
      <c r="A51" s="56" t="s">
        <v>83</v>
      </c>
      <c r="B51" s="57"/>
      <c r="C51" s="57"/>
      <c r="D51" s="57"/>
      <c r="E51" s="58">
        <v>0.43</v>
      </c>
      <c r="F51" s="59">
        <f>E33*E51</f>
        <v>1422.354</v>
      </c>
      <c r="J51" s="20">
        <v>12</v>
      </c>
      <c r="K51" s="20" t="s">
        <v>155</v>
      </c>
      <c r="L51" s="25" t="s">
        <v>154</v>
      </c>
      <c r="M51" s="25">
        <f>60*2.64</f>
        <v>158.4</v>
      </c>
    </row>
    <row r="52" spans="1:13" ht="12.75">
      <c r="A52" s="4" t="s">
        <v>33</v>
      </c>
      <c r="B52" s="1"/>
      <c r="F52" s="32">
        <f>F49+F50+F51</f>
        <v>9755.153999999999</v>
      </c>
      <c r="J52" s="20">
        <v>13</v>
      </c>
      <c r="K52" s="20" t="s">
        <v>156</v>
      </c>
      <c r="L52" s="25" t="s">
        <v>157</v>
      </c>
      <c r="M52" s="25">
        <f>20*25</f>
        <v>500</v>
      </c>
    </row>
    <row r="53" spans="1:13" ht="12.75">
      <c r="A53" s="4" t="s">
        <v>16</v>
      </c>
      <c r="J53" s="20">
        <v>14</v>
      </c>
      <c r="K53" s="20" t="s">
        <v>158</v>
      </c>
      <c r="L53" s="25" t="s">
        <v>159</v>
      </c>
      <c r="M53" s="25">
        <f>40*39.9</f>
        <v>1596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 t="s">
        <v>160</v>
      </c>
      <c r="L54" s="25" t="s">
        <v>148</v>
      </c>
      <c r="M54" s="25">
        <f>4*43.43</f>
        <v>173.72</v>
      </c>
    </row>
    <row r="55" spans="1:13" ht="12.75">
      <c r="A55" t="s">
        <v>79</v>
      </c>
      <c r="B55">
        <v>230</v>
      </c>
      <c r="C55" t="s">
        <v>13</v>
      </c>
      <c r="D55" s="5">
        <v>0.1</v>
      </c>
      <c r="E55" t="s">
        <v>14</v>
      </c>
      <c r="F55" s="11">
        <f>B55*D55</f>
        <v>23</v>
      </c>
      <c r="J55" s="20">
        <v>16</v>
      </c>
      <c r="K55" s="20" t="s">
        <v>161</v>
      </c>
      <c r="L55" s="25" t="s">
        <v>151</v>
      </c>
      <c r="M55" s="25">
        <f>2*6.42</f>
        <v>12.84</v>
      </c>
    </row>
    <row r="56" spans="1:13" ht="12.75">
      <c r="A56" s="4" t="s">
        <v>17</v>
      </c>
      <c r="B56" s="10"/>
      <c r="C56" s="10"/>
      <c r="F56" s="32">
        <f>SUM(F54:F55)</f>
        <v>23</v>
      </c>
      <c r="J56" s="20">
        <v>17</v>
      </c>
      <c r="K56" s="20" t="s">
        <v>162</v>
      </c>
      <c r="L56" s="25" t="s">
        <v>146</v>
      </c>
      <c r="M56" s="25">
        <v>200</v>
      </c>
    </row>
    <row r="57" spans="1:13" ht="12.75">
      <c r="A57" s="4" t="s">
        <v>18</v>
      </c>
      <c r="B57" s="4"/>
      <c r="J57" s="20">
        <v>18</v>
      </c>
      <c r="K57" s="20" t="s">
        <v>163</v>
      </c>
      <c r="L57" s="25" t="s">
        <v>146</v>
      </c>
      <c r="M57" s="25">
        <v>440.9</v>
      </c>
    </row>
    <row r="58" spans="1:13" ht="12.75">
      <c r="A58" t="s">
        <v>19</v>
      </c>
      <c r="C58" s="49">
        <v>240839</v>
      </c>
      <c r="D58">
        <v>229360</v>
      </c>
      <c r="E58">
        <v>3307.8</v>
      </c>
      <c r="F58" s="35">
        <f>C58/D58*E58</f>
        <v>3473.3486405650506</v>
      </c>
      <c r="J58" s="20">
        <v>19</v>
      </c>
      <c r="K58" s="20" t="s">
        <v>165</v>
      </c>
      <c r="L58" s="25" t="s">
        <v>166</v>
      </c>
      <c r="M58" s="25">
        <f>450*2.36</f>
        <v>1062</v>
      </c>
    </row>
    <row r="59" spans="1:13" ht="12.75">
      <c r="A59" t="s">
        <v>20</v>
      </c>
      <c r="F59" s="35">
        <f>M20</f>
        <v>1377.6407316000002</v>
      </c>
      <c r="J59" s="20">
        <v>20</v>
      </c>
      <c r="K59" s="20" t="s">
        <v>167</v>
      </c>
      <c r="L59" s="25" t="s">
        <v>166</v>
      </c>
      <c r="M59" s="25">
        <f>450*2</f>
        <v>900</v>
      </c>
    </row>
    <row r="60" spans="1:13" ht="12.75">
      <c r="A60" t="s">
        <v>21</v>
      </c>
      <c r="F60" s="11">
        <v>0</v>
      </c>
      <c r="J60" s="20">
        <v>21</v>
      </c>
      <c r="K60" s="20" t="s">
        <v>168</v>
      </c>
      <c r="L60" s="25" t="s">
        <v>169</v>
      </c>
      <c r="M60" s="25">
        <f>8*1500</f>
        <v>12000</v>
      </c>
    </row>
    <row r="61" spans="1:13" ht="12.75">
      <c r="A61" t="s">
        <v>72</v>
      </c>
      <c r="F61" s="5">
        <f>0*600*1.302</f>
        <v>0</v>
      </c>
      <c r="J61" s="20">
        <v>22</v>
      </c>
      <c r="K61" s="20" t="s">
        <v>170</v>
      </c>
      <c r="L61" s="25" t="s">
        <v>171</v>
      </c>
      <c r="M61" s="25">
        <f>20*879.15</f>
        <v>17583</v>
      </c>
    </row>
    <row r="62" spans="1:13" ht="12.75">
      <c r="A62" t="s">
        <v>22</v>
      </c>
      <c r="F62" s="11">
        <f>M70</f>
        <v>53604.71000000001</v>
      </c>
      <c r="J62" s="20">
        <v>23</v>
      </c>
      <c r="K62" s="20" t="s">
        <v>172</v>
      </c>
      <c r="L62" s="25" t="s">
        <v>139</v>
      </c>
      <c r="M62" s="25">
        <f>3*216.79</f>
        <v>650.37</v>
      </c>
    </row>
    <row r="63" spans="1:13" ht="12.75">
      <c r="A63" t="s">
        <v>23</v>
      </c>
      <c r="F63" s="5"/>
      <c r="J63" s="20">
        <v>24</v>
      </c>
      <c r="K63" s="20" t="s">
        <v>173</v>
      </c>
      <c r="L63" s="25" t="s">
        <v>146</v>
      </c>
      <c r="M63" s="25">
        <v>46.08</v>
      </c>
    </row>
    <row r="64" spans="1:13" ht="12.75">
      <c r="A64" t="s">
        <v>24</v>
      </c>
      <c r="F64" s="5"/>
      <c r="J64" s="20">
        <v>25</v>
      </c>
      <c r="K64" s="20" t="s">
        <v>174</v>
      </c>
      <c r="L64" s="25" t="s">
        <v>151</v>
      </c>
      <c r="M64" s="25">
        <f>2*444.55</f>
        <v>889.1</v>
      </c>
    </row>
    <row r="65" spans="2:13" ht="12.75">
      <c r="B65">
        <v>3307.8</v>
      </c>
      <c r="C65" t="s">
        <v>13</v>
      </c>
      <c r="D65" s="11">
        <v>0.22</v>
      </c>
      <c r="E65" t="s">
        <v>14</v>
      </c>
      <c r="F65" s="11">
        <f>B65*D65</f>
        <v>727.716</v>
      </c>
      <c r="J65" s="20">
        <v>26</v>
      </c>
      <c r="K65" s="20" t="s">
        <v>175</v>
      </c>
      <c r="L65" s="25" t="s">
        <v>176</v>
      </c>
      <c r="M65" s="25">
        <f>18*1.34</f>
        <v>24.12</v>
      </c>
    </row>
    <row r="66" spans="1:13" ht="12.75">
      <c r="A66" s="49" t="s">
        <v>75</v>
      </c>
      <c r="B66" s="49"/>
      <c r="C66" s="49"/>
      <c r="D66" s="55"/>
      <c r="E66" s="49"/>
      <c r="F66" s="55">
        <v>0</v>
      </c>
      <c r="J66" s="20">
        <v>27</v>
      </c>
      <c r="K66" s="20" t="s">
        <v>177</v>
      </c>
      <c r="L66" s="25" t="s">
        <v>178</v>
      </c>
      <c r="M66" s="25">
        <f>7*1400</f>
        <v>9800</v>
      </c>
    </row>
    <row r="67" spans="1:13" ht="12.75">
      <c r="A67" s="57" t="s">
        <v>84</v>
      </c>
      <c r="B67" s="57"/>
      <c r="C67" s="57"/>
      <c r="D67" s="59">
        <v>0.32</v>
      </c>
      <c r="E67" s="57"/>
      <c r="F67" s="59">
        <f>D67*E33</f>
        <v>1058.496</v>
      </c>
      <c r="J67" s="20">
        <v>28</v>
      </c>
      <c r="K67" s="20" t="s">
        <v>180</v>
      </c>
      <c r="L67" s="25" t="s">
        <v>146</v>
      </c>
      <c r="M67" s="25">
        <v>296.94</v>
      </c>
    </row>
    <row r="68" spans="1:13" ht="12.75">
      <c r="A68" s="4" t="s">
        <v>25</v>
      </c>
      <c r="B68" s="10"/>
      <c r="C68" s="10"/>
      <c r="F68" s="32">
        <f>SUM(F58:F67)</f>
        <v>60241.91137216506</v>
      </c>
      <c r="J68" s="20">
        <v>29</v>
      </c>
      <c r="K68" s="20" t="s">
        <v>182</v>
      </c>
      <c r="L68" s="25" t="s">
        <v>146</v>
      </c>
      <c r="M68" s="25">
        <v>25.6</v>
      </c>
    </row>
    <row r="69" spans="1:13" ht="12.75">
      <c r="A69" s="4" t="s">
        <v>26</v>
      </c>
      <c r="J69" s="20">
        <v>30</v>
      </c>
      <c r="K69" s="20"/>
      <c r="L69" s="25"/>
      <c r="M69" s="25"/>
    </row>
    <row r="70" spans="1:13" ht="12.75">
      <c r="A70" t="s">
        <v>27</v>
      </c>
      <c r="B70">
        <v>3307.8</v>
      </c>
      <c r="C70" t="s">
        <v>65</v>
      </c>
      <c r="D70" s="45">
        <v>0.23</v>
      </c>
      <c r="E70" s="7" t="s">
        <v>14</v>
      </c>
      <c r="F70" s="11">
        <f>B70*D70</f>
        <v>760.7940000000001</v>
      </c>
      <c r="J70" s="20"/>
      <c r="K70" s="20"/>
      <c r="L70" s="31" t="s">
        <v>64</v>
      </c>
      <c r="M70" s="34">
        <f>SUM(M40:M69)</f>
        <v>53604.71000000001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0.91</v>
      </c>
      <c r="E73" t="s">
        <v>14</v>
      </c>
      <c r="F73" s="11">
        <f>B73*D73</f>
        <v>3010.0980000000004</v>
      </c>
    </row>
    <row r="74" spans="1:6" ht="12.75">
      <c r="A74" s="4" t="s">
        <v>29</v>
      </c>
      <c r="F74" s="32">
        <f>F70+F73</f>
        <v>3770.8920000000007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2.23</v>
      </c>
      <c r="E77" t="s">
        <v>14</v>
      </c>
      <c r="F77" s="11">
        <f>B77*D77</f>
        <v>7376.394</v>
      </c>
    </row>
    <row r="78" spans="1:6" ht="12.75">
      <c r="A78" s="4" t="s">
        <v>31</v>
      </c>
      <c r="F78" s="32">
        <f>SUM(F77)</f>
        <v>7376.394</v>
      </c>
    </row>
    <row r="79" spans="1:6" ht="12.75">
      <c r="A79" s="60" t="s">
        <v>78</v>
      </c>
      <c r="B79" s="57"/>
      <c r="C79" s="57"/>
      <c r="D79" s="58">
        <v>2.05</v>
      </c>
      <c r="E79" s="57"/>
      <c r="F79" s="61">
        <f>D79*E33</f>
        <v>6780.99</v>
      </c>
    </row>
    <row r="80" spans="1:6" ht="12.75">
      <c r="A80" s="1" t="s">
        <v>32</v>
      </c>
      <c r="B80" s="1"/>
      <c r="F80" s="32">
        <f>F52+F56+F68+F74+F78+F79</f>
        <v>87948.34137216507</v>
      </c>
    </row>
    <row r="81" spans="1:9" ht="12.75">
      <c r="A81" s="1" t="s">
        <v>76</v>
      </c>
      <c r="B81" s="36"/>
      <c r="C81" s="46">
        <v>0.058</v>
      </c>
      <c r="D81" s="1"/>
      <c r="E81" s="1"/>
      <c r="F81" s="32">
        <f>F80*5.8%</f>
        <v>5101.003799585574</v>
      </c>
      <c r="I81" s="7"/>
    </row>
    <row r="82" spans="1:9" ht="12.75">
      <c r="A82" s="1"/>
      <c r="B82" s="36" t="s">
        <v>128</v>
      </c>
      <c r="C82" s="46"/>
      <c r="D82" s="1"/>
      <c r="E82" s="53"/>
      <c r="F82" s="54">
        <v>1476.6</v>
      </c>
      <c r="I82" s="7"/>
    </row>
    <row r="83" spans="1:9" ht="12.75">
      <c r="A83" s="1"/>
      <c r="B83" s="36" t="s">
        <v>129</v>
      </c>
      <c r="C83" s="46"/>
      <c r="D83" s="1"/>
      <c r="E83" s="53"/>
      <c r="F83" s="54">
        <v>330.57</v>
      </c>
      <c r="I83" s="7"/>
    </row>
    <row r="84" spans="1:9" ht="12.75">
      <c r="A84" s="1"/>
      <c r="B84" s="36" t="s">
        <v>130</v>
      </c>
      <c r="C84" s="46"/>
      <c r="D84" s="1"/>
      <c r="E84" s="53"/>
      <c r="F84" s="54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94856.51517175065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44166</v>
      </c>
      <c r="C87" s="40">
        <v>255730</v>
      </c>
      <c r="D87" s="44">
        <f>F44</f>
        <v>42865.69</v>
      </c>
      <c r="E87" s="44">
        <f>F85</f>
        <v>94856.51517175065</v>
      </c>
      <c r="F87" s="42">
        <f>C87+D87-E87</f>
        <v>203739.17482824935</v>
      </c>
    </row>
    <row r="89" spans="1:6" ht="13.5" thickBot="1">
      <c r="A89" t="s">
        <v>111</v>
      </c>
      <c r="C89" s="51">
        <v>43800</v>
      </c>
      <c r="D89" s="8" t="s">
        <v>112</v>
      </c>
      <c r="E89" s="51">
        <v>43830</v>
      </c>
      <c r="F89" t="s">
        <v>113</v>
      </c>
    </row>
    <row r="90" spans="1:7" ht="13.5" thickBot="1">
      <c r="A90" t="s">
        <v>114</v>
      </c>
      <c r="F90" s="52">
        <f>E87</f>
        <v>94856.51517175065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2017-08-21T12:42:48Z</cp:lastPrinted>
  <dcterms:created xsi:type="dcterms:W3CDTF">2008-08-18T07:30:19Z</dcterms:created>
  <dcterms:modified xsi:type="dcterms:W3CDTF">2020-02-19T10:13:31Z</dcterms:modified>
  <cp:category/>
  <cp:version/>
  <cp:contentType/>
  <cp:contentStatus/>
</cp:coreProperties>
</file>