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<sst xmlns="http://schemas.openxmlformats.org/spreadsheetml/2006/main" count="218" uniqueCount="177">
  <si>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</si>
  <si>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</si>
  <si>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</si>
  <si>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</si>
  <si>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</si>
  <si>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</si>
  <si>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</si>
  <si>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</si>
  <si>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</si>
  <si>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</si>
  <si>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</si>
  <si>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</si>
  <si>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</si>
  <si>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</si>
  <si>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</si>
  <si>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</si>
  <si>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</si>
  <si>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</si>
  <si>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</si>
  <si>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</si>
  <si>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</si>
  <si>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</si>
  <si>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</si>
  <si>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</si>
  <si>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</si>
  <si>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</si>
  <si>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</si>
  <si>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</si>
  <si>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</si>
  <si>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</si>
  <si>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</si>
  <si>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</si>
  <si>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</si>
  <si>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</si>
  <si>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</si>
  <si>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</si>
  <si>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</si>
  <si>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</si>
  <si>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</si>
  <si>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</si>
  <si>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</si>
  <si>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</si>
  <si>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</si>
  <si>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</si>
  <si>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</si>
  <si>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</si>
  <si>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</si>
  <si>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</si>
  <si>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</si>
  <si>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</si>
  <si>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</si>
  <si>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</si>
  <si>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</si>
  <si>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</si>
  <si>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</si>
  <si>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</si>
  <si>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</si>
  <si>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</si>
  <si>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</si>
  <si>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</si>
  <si>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</si>
  <si>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</si>
  <si>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</si>
  <si>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</si>
  <si>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</si>
  <si>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</si>
  <si>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</si>
  <si>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</si>
  <si>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</si>
  <si>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</si>
  <si>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</si>
  <si>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</si>
  <si>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</si>
  <si>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</si>
  <si>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</si>
  <si>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</si>
  <si>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</si>
  <si>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</si>
  <si>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</si>
  <si>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</si>
  <si>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</si>
  <si>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</si>
  <si>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</si>
  <si>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</si>
  <si>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</si>
  <si>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</si>
  <si>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</si>
  <si>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</si>
  <si>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</si>
  <si>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</si>
  <si>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</si>
  <si>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</si>
  <si>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</si>
  <si>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</si>
  <si>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</si>
  <si>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</si>
  <si>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</si>
  <si>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</si>
  <si>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</si>
  <si>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</si>
  <si>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</si>
  <si>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</si>
  <si>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</si>
  <si>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</si>
  <si>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</si>
  <si>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</si>
  <si>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</si>
  <si>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</si>
  <si>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</si>
  <si>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</si>
  <si>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</si>
  <si>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8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</si>
  <si>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</si>
  <si>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</si>
  <si>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</si>
  <si>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</si>
  <si>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</si>
  <si>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</si>
  <si>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</si>
  <si>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</si>
  <si>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</si>
  <si>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</si>
  <si>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</si>
  <si>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</si>
  <si>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</si>
  <si>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</si>
  <si>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</si>
  <si>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</si>
  <si>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</si>
  <si>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</si>
  <si>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</si>
  <si>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</si>
  <si>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r>
      <t xml:space="preserve">1.2 Арендаторы </t>
    </r>
    <r>
      <rPr>
        <sz val="9"/>
        <rFont val="Arial Cyr"/>
        <family val="0"/>
      </rPr>
      <t>(интер-телеком, ростелеком,комстар,видикон)</t>
    </r>
  </si>
  <si>
    <t>июля</t>
  </si>
  <si>
    <t>за   июль  2019 г.</t>
  </si>
  <si>
    <t>ост.на 01.08</t>
  </si>
  <si>
    <t>смена труб д 110 пвх (2мп) кв.45</t>
  </si>
  <si>
    <t>смена труб д 50 пвх (2мп) кв.45</t>
  </si>
  <si>
    <t>трайник 110 пвх</t>
  </si>
  <si>
    <t>1шт</t>
  </si>
  <si>
    <t>2шт</t>
  </si>
  <si>
    <t>4шт</t>
  </si>
  <si>
    <t>6шт</t>
  </si>
  <si>
    <t>манжет 110</t>
  </si>
  <si>
    <t>труба д 110 пвх</t>
  </si>
  <si>
    <t>отвод 50 пвх</t>
  </si>
  <si>
    <t>труба д 50 пвх</t>
  </si>
  <si>
    <t>ревизия 110</t>
  </si>
  <si>
    <t>смена труб д 32 пвх (14мп) кв.33,37,41,45</t>
  </si>
  <si>
    <t>смена труб д 20 пвх (6мп) кв.33,37,41,45</t>
  </si>
  <si>
    <t>смена вентиля д 25 (1шт) кв.33,37,41,45</t>
  </si>
  <si>
    <t>труба д 32 п.пр.</t>
  </si>
  <si>
    <t>14мп</t>
  </si>
  <si>
    <t>труба д 20 п.пр.</t>
  </si>
  <si>
    <t>6мп</t>
  </si>
  <si>
    <t>муфта 32</t>
  </si>
  <si>
    <t>американка 32</t>
  </si>
  <si>
    <t>тройник 32</t>
  </si>
  <si>
    <t>муфта 20</t>
  </si>
  <si>
    <t>угольник 20</t>
  </si>
  <si>
    <t>16шт</t>
  </si>
  <si>
    <t>угольник 32</t>
  </si>
  <si>
    <t>американка 20</t>
  </si>
  <si>
    <t>вентиль д 25</t>
  </si>
  <si>
    <t>вентиль д 20</t>
  </si>
  <si>
    <t>бочонок 20</t>
  </si>
  <si>
    <t>бочонок 25</t>
  </si>
  <si>
    <t>гебо 20</t>
  </si>
  <si>
    <t>смена вентиля д 20 (3шт) кв.33,37,41,45</t>
  </si>
  <si>
    <t>смена ламп (4шт) п-д3</t>
  </si>
  <si>
    <t>смена эл.провода (6мп) п-д3</t>
  </si>
  <si>
    <t>смена светильника (1шт) п-д3</t>
  </si>
  <si>
    <t>лампа</t>
  </si>
  <si>
    <t>провод</t>
  </si>
  <si>
    <t>светильник</t>
  </si>
  <si>
    <t>дюбель</t>
  </si>
  <si>
    <t>саморез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</si>
</sst>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2" fontId="0" fillId="32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zoomScale="90" zoomScaleNormal="90" zoomScalePageLayoutView="0" workbookViewId="0" topLeftCell="A37">
      <selection activeCell="M64" sqref="M64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134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0.43</v>
      </c>
      <c r="M13" s="46">
        <f t="shared" si="0"/>
        <v>71.0294382</v>
      </c>
    </row>
    <row r="14" spans="1:13" ht="12.75">
      <c r="A14" t="s">
        <v>96</v>
      </c>
      <c r="J14" s="20">
        <v>5</v>
      </c>
      <c r="K14" s="19" t="s">
        <v>50</v>
      </c>
      <c r="L14" s="25">
        <v>5.31</v>
      </c>
      <c r="M14" s="46">
        <f t="shared" si="0"/>
        <v>877.1309694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0.21</v>
      </c>
      <c r="M16" s="46">
        <f t="shared" si="0"/>
        <v>34.688795400000004</v>
      </c>
    </row>
    <row r="17" spans="5:13" ht="12.75">
      <c r="E17" t="s">
        <v>99</v>
      </c>
      <c r="J17" s="15" t="s">
        <v>54</v>
      </c>
      <c r="K17" s="26" t="s">
        <v>82</v>
      </c>
      <c r="L17" s="21">
        <v>6</v>
      </c>
      <c r="M17" s="46">
        <f t="shared" si="0"/>
        <v>991.1084400000001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1.08</v>
      </c>
      <c r="M18" s="46">
        <f t="shared" si="0"/>
        <v>178.39951920000004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13.53</v>
      </c>
      <c r="M20" s="33">
        <f>SUM(M6:M19)</f>
        <v>2234.9495322000002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6">
        <f>0.02*146.9</f>
        <v>2.938</v>
      </c>
      <c r="M24" s="32">
        <f>L24*126.87*1.302*1.15</f>
        <v>558.1096810380001</v>
      </c>
    </row>
    <row r="25" spans="1:13" ht="12.75">
      <c r="A25" t="s">
        <v>106</v>
      </c>
      <c r="J25" s="20">
        <v>2</v>
      </c>
      <c r="K25" s="20" t="s">
        <v>137</v>
      </c>
      <c r="L25" s="46">
        <f>0.02*133.04</f>
        <v>2.6608</v>
      </c>
      <c r="M25" s="32">
        <f>L25*126.87*1.302*1.15</f>
        <v>505.45208962079994</v>
      </c>
    </row>
    <row r="26" spans="1:13" ht="12.75">
      <c r="A26" t="s">
        <v>107</v>
      </c>
      <c r="J26" s="20">
        <v>3</v>
      </c>
      <c r="K26" s="20" t="s">
        <v>148</v>
      </c>
      <c r="L26" s="46">
        <f>0.14*156.46</f>
        <v>21.904400000000003</v>
      </c>
      <c r="M26" s="32">
        <f>L26*126.87*1.302*1.15</f>
        <v>4161.0135116844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149</v>
      </c>
      <c r="L27" s="46">
        <f>0.06*224.9</f>
        <v>13.494</v>
      </c>
      <c r="M27" s="32">
        <f aca="true" t="shared" si="1" ref="M27:M34">L27*126.87*1.302*1.15</f>
        <v>2563.3533137940003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150</v>
      </c>
      <c r="L28" s="25">
        <v>1.03</v>
      </c>
      <c r="M28" s="32">
        <f t="shared" si="1"/>
        <v>195.66132453000003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168</v>
      </c>
      <c r="L29" s="25">
        <f>0.03*81</f>
        <v>2.4299999999999997</v>
      </c>
      <c r="M29" s="32">
        <f t="shared" si="1"/>
        <v>461.6087559299999</v>
      </c>
    </row>
    <row r="30" spans="10:13" ht="12.75">
      <c r="J30" s="20">
        <v>8</v>
      </c>
      <c r="K30" s="20" t="s">
        <v>169</v>
      </c>
      <c r="L30" s="25">
        <f>0.04*7.1</f>
        <v>0.284</v>
      </c>
      <c r="M30" s="32">
        <f t="shared" si="1"/>
        <v>53.94933608399999</v>
      </c>
    </row>
    <row r="31" spans="2:13" ht="12.75">
      <c r="B31" t="s">
        <v>0</v>
      </c>
      <c r="J31" s="20">
        <v>9</v>
      </c>
      <c r="K31" s="20" t="s">
        <v>170</v>
      </c>
      <c r="L31" s="25">
        <f>0.06*19</f>
        <v>1.14</v>
      </c>
      <c r="M31" s="32">
        <f t="shared" si="1"/>
        <v>216.55719413999998</v>
      </c>
    </row>
    <row r="32" spans="10:13" ht="12.75">
      <c r="J32" s="20">
        <v>10</v>
      </c>
      <c r="K32" s="20" t="s">
        <v>171</v>
      </c>
      <c r="L32" s="25">
        <v>0.89</v>
      </c>
      <c r="M32" s="32">
        <f t="shared" si="1"/>
        <v>169.06658139</v>
      </c>
    </row>
    <row r="33" spans="1:13" ht="12.75">
      <c r="A33" t="s">
        <v>1</v>
      </c>
      <c r="E33">
        <v>2042.8</v>
      </c>
      <c r="F33" t="s">
        <v>66</v>
      </c>
      <c r="J33" s="20">
        <v>11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640</v>
      </c>
      <c r="F34" t="s">
        <v>66</v>
      </c>
      <c r="J34" s="20">
        <v>12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28">
        <f>SUM(L24:L34)</f>
        <v>46.77120000000001</v>
      </c>
      <c r="M35" s="33">
        <f>SUM(M24:M34)</f>
        <v>8884.771788211201</v>
      </c>
    </row>
    <row r="36" spans="1:11" ht="12.75">
      <c r="A36" t="s">
        <v>4</v>
      </c>
      <c r="E36">
        <v>136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 t="s">
        <v>138</v>
      </c>
      <c r="L39" s="25" t="s">
        <v>139</v>
      </c>
      <c r="M39" s="25">
        <v>92.05</v>
      </c>
    </row>
    <row r="40" spans="1:13" ht="12.75">
      <c r="A40" s="2" t="s">
        <v>6</v>
      </c>
      <c r="F40" s="11">
        <v>30202.72</v>
      </c>
      <c r="J40" s="20">
        <v>2</v>
      </c>
      <c r="K40" s="20" t="s">
        <v>143</v>
      </c>
      <c r="L40" s="25" t="s">
        <v>139</v>
      </c>
      <c r="M40" s="25">
        <v>43</v>
      </c>
    </row>
    <row r="41" spans="1:13" ht="12.75">
      <c r="A41" t="s">
        <v>7</v>
      </c>
      <c r="F41" s="5">
        <v>31226.6</v>
      </c>
      <c r="J41" s="20">
        <v>3</v>
      </c>
      <c r="K41" s="20" t="s">
        <v>144</v>
      </c>
      <c r="L41" s="25" t="s">
        <v>139</v>
      </c>
      <c r="M41" s="25">
        <v>314.23</v>
      </c>
    </row>
    <row r="42" spans="2:13" ht="12.75">
      <c r="B42" t="s">
        <v>8</v>
      </c>
      <c r="F42" s="9">
        <f>F41/F40</f>
        <v>1.0339002579900087</v>
      </c>
      <c r="J42" s="20">
        <v>4</v>
      </c>
      <c r="K42" s="20" t="s">
        <v>145</v>
      </c>
      <c r="L42" s="25" t="s">
        <v>140</v>
      </c>
      <c r="M42" s="25">
        <f>2*16</f>
        <v>32</v>
      </c>
    </row>
    <row r="43" spans="1:13" ht="12.75">
      <c r="A43" t="s">
        <v>132</v>
      </c>
      <c r="F43" s="11">
        <f>400+400+250+105</f>
        <v>1155</v>
      </c>
      <c r="J43" s="20">
        <v>5</v>
      </c>
      <c r="K43" s="20" t="s">
        <v>146</v>
      </c>
      <c r="L43" s="25" t="s">
        <v>139</v>
      </c>
      <c r="M43" s="25">
        <v>114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32381.6</v>
      </c>
      <c r="J44" s="20">
        <v>6</v>
      </c>
      <c r="K44" s="20" t="s">
        <v>147</v>
      </c>
      <c r="L44" s="25" t="s">
        <v>139</v>
      </c>
      <c r="M44" s="25">
        <v>98</v>
      </c>
    </row>
    <row r="45" spans="10:13" ht="12.75">
      <c r="J45" s="20">
        <v>7</v>
      </c>
      <c r="K45" s="20" t="s">
        <v>151</v>
      </c>
      <c r="L45" s="25" t="s">
        <v>152</v>
      </c>
      <c r="M45" s="25">
        <f>14*149</f>
        <v>2086</v>
      </c>
    </row>
    <row r="46" spans="2:13" ht="12.75">
      <c r="B46" s="1" t="s">
        <v>10</v>
      </c>
      <c r="C46" s="1"/>
      <c r="J46" s="20">
        <v>8</v>
      </c>
      <c r="K46" s="20" t="s">
        <v>153</v>
      </c>
      <c r="L46" s="25" t="s">
        <v>154</v>
      </c>
      <c r="M46" s="25">
        <f>6*72.81</f>
        <v>436.86</v>
      </c>
    </row>
    <row r="47" spans="10:13" ht="12.75">
      <c r="J47" s="20">
        <v>9</v>
      </c>
      <c r="K47" s="20" t="s">
        <v>155</v>
      </c>
      <c r="L47" s="25" t="s">
        <v>139</v>
      </c>
      <c r="M47" s="25">
        <v>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 t="s">
        <v>156</v>
      </c>
      <c r="L48" s="25" t="s">
        <v>140</v>
      </c>
      <c r="M48" s="46">
        <f>2*213.78</f>
        <v>427.56</v>
      </c>
    </row>
    <row r="49" spans="1:13" ht="12.75">
      <c r="A49" t="s">
        <v>12</v>
      </c>
      <c r="F49" s="11">
        <f>(2825+625)*1.302</f>
        <v>4491.900000000001</v>
      </c>
      <c r="J49" s="20">
        <v>11</v>
      </c>
      <c r="K49" s="20" t="s">
        <v>157</v>
      </c>
      <c r="L49" s="25" t="s">
        <v>141</v>
      </c>
      <c r="M49" s="25">
        <f>4*18</f>
        <v>72</v>
      </c>
    </row>
    <row r="50" spans="1:13" ht="12.75">
      <c r="A50" s="6" t="s">
        <v>15</v>
      </c>
      <c r="F50" s="5">
        <f>1000*1.202</f>
        <v>1202</v>
      </c>
      <c r="J50" s="20">
        <v>12</v>
      </c>
      <c r="K50" s="20" t="s">
        <v>158</v>
      </c>
      <c r="L50" s="25" t="s">
        <v>142</v>
      </c>
      <c r="M50" s="25">
        <f>6*42.33</f>
        <v>253.98</v>
      </c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 t="s">
        <v>159</v>
      </c>
      <c r="L51" s="25" t="s">
        <v>160</v>
      </c>
      <c r="M51" s="25">
        <f>16*5</f>
        <v>80</v>
      </c>
    </row>
    <row r="52" spans="1:13" ht="12.75">
      <c r="A52" s="4" t="s">
        <v>34</v>
      </c>
      <c r="F52" s="31">
        <f>F49+F50+F51</f>
        <v>5693.900000000001</v>
      </c>
      <c r="J52" s="20">
        <v>14</v>
      </c>
      <c r="K52" s="20" t="s">
        <v>161</v>
      </c>
      <c r="L52" s="25" t="s">
        <v>142</v>
      </c>
      <c r="M52" s="25">
        <f>6*22</f>
        <v>132</v>
      </c>
    </row>
    <row r="53" spans="1:13" ht="12.75">
      <c r="A53" s="4" t="s">
        <v>16</v>
      </c>
      <c r="J53" s="20">
        <v>15</v>
      </c>
      <c r="K53" s="20" t="s">
        <v>162</v>
      </c>
      <c r="L53" s="25" t="s">
        <v>141</v>
      </c>
      <c r="M53" s="25">
        <f>4*113</f>
        <v>452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4535.0160000000005</v>
      </c>
      <c r="J54" s="20">
        <v>16</v>
      </c>
      <c r="K54" s="20" t="s">
        <v>163</v>
      </c>
      <c r="L54" s="25" t="s">
        <v>139</v>
      </c>
      <c r="M54" s="25">
        <v>592</v>
      </c>
    </row>
    <row r="55" spans="1:13" ht="12.75">
      <c r="A55" t="s">
        <v>79</v>
      </c>
      <c r="B55">
        <v>640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17</v>
      </c>
      <c r="K55" s="20" t="s">
        <v>164</v>
      </c>
      <c r="L55" s="25" t="s">
        <v>140</v>
      </c>
      <c r="M55" s="25">
        <f>2*371</f>
        <v>742</v>
      </c>
    </row>
    <row r="56" spans="1:13" ht="12.75">
      <c r="A56" s="4" t="s">
        <v>17</v>
      </c>
      <c r="B56" s="10"/>
      <c r="C56" s="10"/>
      <c r="F56" s="31">
        <f>SUM(F54:F55)</f>
        <v>4535.0160000000005</v>
      </c>
      <c r="J56" s="20">
        <v>18</v>
      </c>
      <c r="K56" s="20" t="s">
        <v>165</v>
      </c>
      <c r="L56" s="25" t="s">
        <v>140</v>
      </c>
      <c r="M56" s="25">
        <f>2*14</f>
        <v>28</v>
      </c>
    </row>
    <row r="57" spans="1:13" ht="12.75">
      <c r="A57" s="4" t="s">
        <v>18</v>
      </c>
      <c r="B57" s="4"/>
      <c r="J57" s="20">
        <v>19</v>
      </c>
      <c r="K57" s="20" t="s">
        <v>166</v>
      </c>
      <c r="L57" s="25" t="s">
        <v>139</v>
      </c>
      <c r="M57" s="25">
        <v>18.42</v>
      </c>
    </row>
    <row r="58" spans="1:13" ht="12.75">
      <c r="A58" t="s">
        <v>19</v>
      </c>
      <c r="C58" s="50">
        <v>241830</v>
      </c>
      <c r="D58">
        <v>229360</v>
      </c>
      <c r="E58">
        <v>2042.8</v>
      </c>
      <c r="F58" s="34">
        <f>C58/D58*E58</f>
        <v>2153.8643355423787</v>
      </c>
      <c r="J58" s="20">
        <v>20</v>
      </c>
      <c r="K58" s="20" t="s">
        <v>167</v>
      </c>
      <c r="L58" s="25" t="s">
        <v>139</v>
      </c>
      <c r="M58" s="25">
        <v>567</v>
      </c>
    </row>
    <row r="59" spans="1:13" ht="12.75">
      <c r="A59" t="s">
        <v>20</v>
      </c>
      <c r="F59" s="34">
        <f>M20</f>
        <v>2234.9495322000002</v>
      </c>
      <c r="J59" s="20">
        <v>21</v>
      </c>
      <c r="K59" s="20" t="s">
        <v>172</v>
      </c>
      <c r="L59" s="25" t="s">
        <v>141</v>
      </c>
      <c r="M59" s="25">
        <f>4*11.6</f>
        <v>46.4</v>
      </c>
    </row>
    <row r="60" spans="1:13" ht="12.75">
      <c r="A60" t="s">
        <v>21</v>
      </c>
      <c r="F60" s="11">
        <f>M35</f>
        <v>8884.771788211201</v>
      </c>
      <c r="J60" s="20">
        <v>22</v>
      </c>
      <c r="K60" s="20" t="s">
        <v>173</v>
      </c>
      <c r="L60" s="25" t="s">
        <v>154</v>
      </c>
      <c r="M60" s="25">
        <f>6*5.25</f>
        <v>31.5</v>
      </c>
    </row>
    <row r="61" spans="1:13" ht="12.75">
      <c r="A61" t="s">
        <v>73</v>
      </c>
      <c r="F61" s="5">
        <f>1*600*30.2%</f>
        <v>181.2</v>
      </c>
      <c r="J61" s="20">
        <v>23</v>
      </c>
      <c r="K61" s="20" t="s">
        <v>174</v>
      </c>
      <c r="L61" s="25" t="s">
        <v>139</v>
      </c>
      <c r="M61" s="25">
        <v>296.95</v>
      </c>
    </row>
    <row r="62" spans="1:13" ht="12.75">
      <c r="A62" t="s">
        <v>22</v>
      </c>
      <c r="F62" s="11">
        <f>M65</f>
        <v>6964.7699999999995</v>
      </c>
      <c r="J62" s="20">
        <v>24</v>
      </c>
      <c r="K62" s="20" t="s">
        <v>175</v>
      </c>
      <c r="L62" s="25" t="s">
        <v>140</v>
      </c>
      <c r="M62" s="25">
        <f>2*0.62</f>
        <v>1.24</v>
      </c>
    </row>
    <row r="63" spans="1:13" ht="12.75">
      <c r="A63" t="s">
        <v>23</v>
      </c>
      <c r="J63" s="20">
        <v>25</v>
      </c>
      <c r="K63" s="20" t="s">
        <v>176</v>
      </c>
      <c r="L63" s="25" t="s">
        <v>140</v>
      </c>
      <c r="M63" s="25">
        <f>2*0.79</f>
        <v>1.58</v>
      </c>
    </row>
    <row r="64" spans="1:13" ht="12.75">
      <c r="A64" t="s">
        <v>24</v>
      </c>
      <c r="J64" s="20">
        <v>26</v>
      </c>
      <c r="K64" s="20"/>
      <c r="L64" s="25"/>
      <c r="M64" s="25"/>
    </row>
    <row r="65" spans="1:13" ht="12.75">
      <c r="A65" s="44"/>
      <c r="B65" s="44">
        <v>2042.8</v>
      </c>
      <c r="C65" s="44" t="s">
        <v>13</v>
      </c>
      <c r="D65" s="45">
        <v>0.32</v>
      </c>
      <c r="E65" s="44" t="s">
        <v>14</v>
      </c>
      <c r="F65" s="45">
        <f>B65*D65</f>
        <v>653.696</v>
      </c>
      <c r="J65" s="20"/>
      <c r="K65" s="20"/>
      <c r="L65" s="30" t="s">
        <v>65</v>
      </c>
      <c r="M65" s="33">
        <f>SUM(M39:M64)</f>
        <v>6964.7699999999995</v>
      </c>
    </row>
    <row r="66" spans="1:6" ht="12.75">
      <c r="A66" s="59" t="s">
        <v>75</v>
      </c>
      <c r="B66" s="59"/>
      <c r="C66" s="59"/>
      <c r="D66" s="60"/>
      <c r="E66" s="59"/>
      <c r="F66" s="60">
        <v>0</v>
      </c>
    </row>
    <row r="67" spans="1:6" ht="12.75">
      <c r="A67" s="51" t="s">
        <v>84</v>
      </c>
      <c r="B67" s="51"/>
      <c r="C67" s="51"/>
      <c r="D67" s="52">
        <v>0</v>
      </c>
      <c r="E67" s="51"/>
      <c r="F67" s="52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21073.25165595358</v>
      </c>
    </row>
    <row r="69" ht="12.75">
      <c r="A69" s="4" t="s">
        <v>26</v>
      </c>
    </row>
    <row r="70" spans="1:6" ht="12.75">
      <c r="A70" t="s">
        <v>27</v>
      </c>
      <c r="B70">
        <v>2042.8</v>
      </c>
      <c r="C70" t="s">
        <v>66</v>
      </c>
      <c r="D70" s="5">
        <v>0.19</v>
      </c>
      <c r="E70" t="s">
        <v>14</v>
      </c>
      <c r="F70" s="11">
        <f>B70*D70</f>
        <v>388.132</v>
      </c>
    </row>
    <row r="71" ht="12.75">
      <c r="A71" t="s">
        <v>28</v>
      </c>
    </row>
    <row r="72" ht="12.75">
      <c r="A72" s="7" t="s">
        <v>72</v>
      </c>
    </row>
    <row r="73" spans="2:6" ht="12.75">
      <c r="B73">
        <v>2042.8</v>
      </c>
      <c r="C73" t="s">
        <v>13</v>
      </c>
      <c r="D73" s="11">
        <v>1.08</v>
      </c>
      <c r="E73" t="s">
        <v>14</v>
      </c>
      <c r="F73" s="11">
        <f>B73*D73</f>
        <v>2206.224</v>
      </c>
    </row>
    <row r="74" spans="1:6" ht="12.75">
      <c r="A74" s="4" t="s">
        <v>29</v>
      </c>
      <c r="F74" s="31">
        <f>F70+F73</f>
        <v>2594.356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2042.8</v>
      </c>
      <c r="C77" t="s">
        <v>13</v>
      </c>
      <c r="D77" s="11">
        <v>2.8</v>
      </c>
      <c r="E77" t="s">
        <v>14</v>
      </c>
      <c r="F77" s="11">
        <f>B77*D77</f>
        <v>5719.839999999999</v>
      </c>
    </row>
    <row r="78" spans="1:6" ht="12.75">
      <c r="A78" s="4" t="s">
        <v>32</v>
      </c>
      <c r="F78" s="8">
        <f>SUM(F77)</f>
        <v>5719.839999999999</v>
      </c>
    </row>
    <row r="79" spans="1:6" ht="12.75">
      <c r="A79" s="47" t="s">
        <v>78</v>
      </c>
      <c r="B79" s="44"/>
      <c r="C79" s="44"/>
      <c r="D79" s="48">
        <v>0</v>
      </c>
      <c r="E79" s="44"/>
      <c r="F79" s="49">
        <f>D79*E33</f>
        <v>0</v>
      </c>
    </row>
    <row r="80" spans="1:8" ht="12.75">
      <c r="A80" s="1" t="s">
        <v>33</v>
      </c>
      <c r="B80" s="1"/>
      <c r="F80" s="31">
        <f>F52+F56+F68+F74+F78+F79</f>
        <v>39616.36365595358</v>
      </c>
      <c r="G80" s="7"/>
      <c r="H80" s="7"/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2297.7490920453074</v>
      </c>
      <c r="G81" s="7"/>
      <c r="H81" s="7"/>
      <c r="I81" s="7"/>
    </row>
    <row r="82" spans="1:9" ht="12.75">
      <c r="A82" s="1"/>
      <c r="B82" s="35" t="s">
        <v>128</v>
      </c>
      <c r="C82" s="35"/>
      <c r="D82" s="1"/>
      <c r="E82" s="57"/>
      <c r="F82" s="58">
        <v>1071.8</v>
      </c>
      <c r="G82" s="7"/>
      <c r="H82" s="7"/>
      <c r="I82" s="7"/>
    </row>
    <row r="83" spans="1:9" ht="12.75">
      <c r="A83" s="1"/>
      <c r="B83" s="35" t="s">
        <v>129</v>
      </c>
      <c r="C83" s="35"/>
      <c r="D83" s="1"/>
      <c r="E83" s="57"/>
      <c r="F83" s="58">
        <v>183.99</v>
      </c>
      <c r="G83" s="7"/>
      <c r="H83" s="7"/>
      <c r="I83" s="7"/>
    </row>
    <row r="84" spans="1:9" ht="12.75">
      <c r="A84" s="1"/>
      <c r="B84" s="35" t="s">
        <v>130</v>
      </c>
      <c r="C84" s="35"/>
      <c r="D84" s="1"/>
      <c r="E84" s="57"/>
      <c r="F84" s="58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43169.90274799889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135</v>
      </c>
    </row>
    <row r="87" spans="1:6" ht="12.75">
      <c r="A87" s="13"/>
      <c r="B87" s="39">
        <v>43647</v>
      </c>
      <c r="C87" s="40">
        <v>-602829</v>
      </c>
      <c r="D87" s="42">
        <f>F44</f>
        <v>32381.6</v>
      </c>
      <c r="E87" s="42">
        <f>F85</f>
        <v>43169.90274799889</v>
      </c>
      <c r="F87" s="43">
        <f>C87+D87-E87</f>
        <v>-613617.3027479989</v>
      </c>
    </row>
    <row r="89" spans="1:6" ht="13.5" thickBot="1">
      <c r="A89" t="s">
        <v>112</v>
      </c>
      <c r="C89" s="54">
        <v>43647</v>
      </c>
      <c r="D89" s="8" t="s">
        <v>113</v>
      </c>
      <c r="E89" s="54">
        <v>43677</v>
      </c>
      <c r="F89" t="s">
        <v>114</v>
      </c>
    </row>
    <row r="90" spans="1:7" ht="13.5" thickBot="1">
      <c r="A90" t="s">
        <v>115</v>
      </c>
      <c r="F90" s="55">
        <f>E87</f>
        <v>43169.90274799889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6" ht="12.75">
      <c r="A106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2017-08-21T12:51:22Z</cp:lastPrinted>
  <dcterms:created xsi:type="dcterms:W3CDTF">2008-08-18T07:30:19Z</dcterms:created>
  <dcterms:modified xsi:type="dcterms:W3CDTF">2019-09-25T08:50:34Z</dcterms:modified>
  <cp:category/>
  <cp:version/>
  <cp:contentType/>
  <cp:contentStatus/>
</cp:coreProperties>
</file>