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<sst xmlns="http://schemas.openxmlformats.org/spreadsheetml/2006/main" count="181" uniqueCount="152">
  <si>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</si>
  <si>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</si>
  <si>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</si>
  <si>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</si>
  <si>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</si>
  <si>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</si>
  <si>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</si>
  <si>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</si>
  <si>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</si>
  <si>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</si>
  <si>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</si>
  <si>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</si>
  <si>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</si>
  <si>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</si>
  <si>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</si>
  <si>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</si>
  <si>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</si>
  <si>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</si>
  <si>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</si>
  <si>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</si>
  <si>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</si>
  <si>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</si>
  <si>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</si>
  <si>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</si>
  <si>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</si>
  <si>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</si>
  <si>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</si>
  <si>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</si>
  <si>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</si>
  <si>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</si>
  <si>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</si>
  <si>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</si>
  <si>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</si>
  <si>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</si>
  <si>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</si>
  <si>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</si>
  <si>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</si>
  <si>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</si>
  <si>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</si>
  <si>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</si>
  <si>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</si>
  <si>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</si>
  <si>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</si>
  <si>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</si>
  <si>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</si>
  <si>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</si>
  <si>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</si>
  <si>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</si>
  <si>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</si>
  <si>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</si>
  <si>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</si>
  <si>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</si>
  <si>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</si>
  <si>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</si>
  <si>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</si>
  <si>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</si>
  <si>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</si>
  <si>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</si>
  <si>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</si>
  <si>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</si>
  <si>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</si>
  <si>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</si>
  <si>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</si>
  <si>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</si>
  <si>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</si>
  <si>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</si>
  <si>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д.25</t>
  </si>
  <si>
    <t>остаток</t>
  </si>
  <si>
    <t>на</t>
  </si>
  <si>
    <t>поступило</t>
  </si>
  <si>
    <t>израсх.</t>
  </si>
  <si>
    <t>м2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</si>
  <si>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</si>
  <si>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</si>
  <si>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</si>
  <si>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</si>
  <si>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</si>
  <si>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</si>
  <si>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</si>
  <si>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</si>
  <si>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</si>
  <si>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</si>
  <si>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</si>
  <si>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</si>
  <si>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</si>
  <si>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</si>
  <si>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</si>
  <si>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</si>
  <si>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</si>
  <si>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</si>
  <si>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</si>
  <si>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</si>
  <si>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</si>
  <si>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</si>
  <si>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</si>
  <si>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</si>
  <si>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</si>
  <si>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</si>
  <si>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</si>
  <si>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</si>
  <si>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</si>
  <si>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</si>
  <si>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</si>
  <si>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</si>
  <si>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</si>
  <si>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</si>
  <si>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</si>
  <si>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</si>
  <si>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</si>
  <si>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</si>
  <si>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</si>
  <si>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</si>
  <si>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</si>
  <si>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</si>
  <si>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</si>
  <si>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</si>
  <si>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</si>
  <si>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</si>
  <si>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</si>
  <si>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</si>
  <si>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</si>
  <si>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</si>
  <si>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</si>
  <si>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</si>
  <si>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</si>
  <si>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Плановые накопления</t>
  </si>
  <si>
    <t>директора: Падуна Э.В. Действующего на основании _Устава__________________</t>
  </si>
  <si>
    <r>
      <t xml:space="preserve">1.2 Аренда </t>
    </r>
    <r>
      <rPr>
        <sz val="8"/>
        <rFont val="Arial Cyr"/>
        <family val="0"/>
      </rPr>
      <t>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</si>
  <si>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</si>
  <si>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</si>
  <si>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</si>
  <si>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</si>
  <si>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</si>
  <si>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</si>
  <si>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</si>
  <si>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смена труб д 20 п.пр. (4мп) подв.</t>
  </si>
  <si>
    <t>смена вентиля д 15 (2шт) подв.</t>
  </si>
  <si>
    <t>смена сгона д 15 (1шт) подв.</t>
  </si>
  <si>
    <t>смена труб д 20 м/пл (4мп) подв.</t>
  </si>
  <si>
    <t>труба д 20 п.пр.</t>
  </si>
  <si>
    <t>4мп</t>
  </si>
  <si>
    <t>вентиль д 15</t>
  </si>
  <si>
    <t>2шт</t>
  </si>
  <si>
    <t>тройник 15</t>
  </si>
  <si>
    <t>бочонок 15</t>
  </si>
  <si>
    <t>сгон 15</t>
  </si>
  <si>
    <t>1шт</t>
  </si>
  <si>
    <t>муфта 20</t>
  </si>
  <si>
    <t>цанга</t>
  </si>
  <si>
    <t>труба д 20 м/пл</t>
  </si>
  <si>
    <t>смена ламп (2шт) п-д 1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</si>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</sst>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  <xf numFmtId="0" fontId="0" fillId="32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7" sqref="M47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84</v>
      </c>
      <c r="D2" s="8">
        <v>1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46">
        <f>L6*126.87*1.302</f>
        <v>0</v>
      </c>
    </row>
    <row r="7" spans="2:13" ht="12.75">
      <c r="B7" t="s">
        <v>88</v>
      </c>
      <c r="C7" s="1" t="s">
        <v>89</v>
      </c>
      <c r="D7" s="8">
        <v>25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3.72</v>
      </c>
      <c r="M11" s="46">
        <f t="shared" si="0"/>
        <v>614.4872328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6">
        <f t="shared" si="0"/>
        <v>614.4872328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12.5</v>
      </c>
      <c r="M17" s="46">
        <f t="shared" si="0"/>
        <v>2064.8092500000002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22.69</v>
      </c>
      <c r="M20" s="34">
        <f>SUM(M6:M19)</f>
        <v>3748.0417506000003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46">
        <f>0.04*224.9</f>
        <v>8.996</v>
      </c>
      <c r="M24" s="33">
        <f>L24*126.87*1.302*1.15</f>
        <v>1708.9022091960003</v>
      </c>
    </row>
    <row r="25" spans="1:13" ht="12.75">
      <c r="A25" t="s">
        <v>105</v>
      </c>
      <c r="J25" s="20">
        <v>2</v>
      </c>
      <c r="K25" s="20" t="s">
        <v>136</v>
      </c>
      <c r="L25" s="46">
        <f>1.62</f>
        <v>1.62</v>
      </c>
      <c r="M25" s="33">
        <f aca="true" t="shared" si="1" ref="M25:M32">L25*126.87*1.302*1.15</f>
        <v>307.73917062000004</v>
      </c>
    </row>
    <row r="26" spans="1:13" ht="12.75">
      <c r="A26" t="s">
        <v>106</v>
      </c>
      <c r="J26" s="20">
        <v>3</v>
      </c>
      <c r="K26" s="20" t="s">
        <v>137</v>
      </c>
      <c r="L26" s="25">
        <f>0.01*28.7</f>
        <v>0.287</v>
      </c>
      <c r="M26" s="33">
        <f t="shared" si="1"/>
        <v>54.519223437</v>
      </c>
    </row>
    <row r="27" spans="1:13" ht="12.75">
      <c r="A27" s="56" t="s">
        <v>107</v>
      </c>
      <c r="B27" s="56"/>
      <c r="C27" s="56"/>
      <c r="D27" s="56"/>
      <c r="E27" s="56"/>
      <c r="F27" s="56"/>
      <c r="G27" s="56"/>
      <c r="J27" s="20">
        <v>4</v>
      </c>
      <c r="K27" s="20" t="s">
        <v>138</v>
      </c>
      <c r="L27" s="25">
        <f>0.04*155</f>
        <v>6.2</v>
      </c>
      <c r="M27" s="33">
        <f t="shared" si="1"/>
        <v>1177.7671962000002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150</v>
      </c>
      <c r="L28" s="25">
        <v>0.14</v>
      </c>
      <c r="M28" s="33">
        <f t="shared" si="1"/>
        <v>26.594743140000002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3431.7</v>
      </c>
      <c r="F33" t="s">
        <v>71</v>
      </c>
      <c r="J33" s="20"/>
      <c r="K33" s="20"/>
      <c r="L33" s="28">
        <f>SUM(L24:L32)</f>
        <v>17.243000000000002</v>
      </c>
      <c r="M33" s="34">
        <f>SUM(M24:M32)</f>
        <v>3275.5225425930003</v>
      </c>
    </row>
    <row r="34" spans="1:11" ht="12.75">
      <c r="A34" t="s">
        <v>2</v>
      </c>
      <c r="E34">
        <v>929.3</v>
      </c>
      <c r="K34" s="30" t="s">
        <v>58</v>
      </c>
    </row>
    <row r="35" spans="1:13" ht="12.75">
      <c r="A35" t="s">
        <v>3</v>
      </c>
      <c r="J35" s="22" t="s">
        <v>36</v>
      </c>
      <c r="K35" s="1" t="s">
        <v>62</v>
      </c>
      <c r="L35" s="22" t="s">
        <v>63</v>
      </c>
      <c r="M35" s="22" t="s">
        <v>42</v>
      </c>
    </row>
    <row r="36" spans="1:13" ht="12.75">
      <c r="A36" t="s">
        <v>4</v>
      </c>
      <c r="E36">
        <v>475.6</v>
      </c>
      <c r="J36" s="23" t="s">
        <v>37</v>
      </c>
      <c r="K36" s="23" t="s">
        <v>38</v>
      </c>
      <c r="L36" s="23"/>
      <c r="M36" s="23" t="s">
        <v>64</v>
      </c>
    </row>
    <row r="37" spans="10:13" ht="12.75">
      <c r="J37" s="20">
        <v>1</v>
      </c>
      <c r="K37" s="20" t="s">
        <v>139</v>
      </c>
      <c r="L37" s="25" t="s">
        <v>140</v>
      </c>
      <c r="M37" s="25">
        <f>4*72</f>
        <v>288</v>
      </c>
    </row>
    <row r="38" spans="2:13" ht="12.75">
      <c r="B38" s="1" t="s">
        <v>5</v>
      </c>
      <c r="C38" s="1"/>
      <c r="J38" s="20">
        <v>2</v>
      </c>
      <c r="K38" s="20" t="s">
        <v>141</v>
      </c>
      <c r="L38" s="25" t="s">
        <v>142</v>
      </c>
      <c r="M38" s="46">
        <f>2*231.47</f>
        <v>462.94</v>
      </c>
    </row>
    <row r="39" spans="10:13" ht="12.75">
      <c r="J39" s="20">
        <v>3</v>
      </c>
      <c r="K39" s="20" t="s">
        <v>143</v>
      </c>
      <c r="L39" s="25" t="s">
        <v>142</v>
      </c>
      <c r="M39" s="25">
        <f>2*3.9</f>
        <v>7.8</v>
      </c>
    </row>
    <row r="40" spans="1:13" ht="12.75">
      <c r="A40" s="2" t="s">
        <v>6</v>
      </c>
      <c r="F40" s="11">
        <v>55786.86</v>
      </c>
      <c r="J40" s="20">
        <v>4</v>
      </c>
      <c r="K40" s="20" t="s">
        <v>144</v>
      </c>
      <c r="L40" s="25" t="s">
        <v>142</v>
      </c>
      <c r="M40" s="25">
        <f>2*12</f>
        <v>24</v>
      </c>
    </row>
    <row r="41" spans="1:13" ht="12.75">
      <c r="A41" t="s">
        <v>7</v>
      </c>
      <c r="F41" s="5">
        <v>53658.72</v>
      </c>
      <c r="J41" s="20">
        <v>5</v>
      </c>
      <c r="K41" s="20" t="s">
        <v>145</v>
      </c>
      <c r="L41" s="25" t="s">
        <v>146</v>
      </c>
      <c r="M41" s="25">
        <v>25</v>
      </c>
    </row>
    <row r="42" spans="2:13" ht="12.75">
      <c r="B42" t="s">
        <v>8</v>
      </c>
      <c r="F42" s="9">
        <f>F41/F40</f>
        <v>0.9618523071562013</v>
      </c>
      <c r="J42" s="20">
        <v>6</v>
      </c>
      <c r="K42" s="20" t="s">
        <v>147</v>
      </c>
      <c r="L42" s="25" t="s">
        <v>146</v>
      </c>
      <c r="M42" s="25">
        <v>42.53</v>
      </c>
    </row>
    <row r="43" spans="1:13" ht="12.75">
      <c r="A43" t="s">
        <v>127</v>
      </c>
      <c r="F43" s="5">
        <f>250+400+250</f>
        <v>900</v>
      </c>
      <c r="J43" s="20">
        <v>7</v>
      </c>
      <c r="K43" s="20" t="s">
        <v>147</v>
      </c>
      <c r="L43" s="25" t="s">
        <v>146</v>
      </c>
      <c r="M43" s="42">
        <v>77.62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54558.72</v>
      </c>
      <c r="J44" s="20">
        <v>8</v>
      </c>
      <c r="K44" s="20" t="s">
        <v>148</v>
      </c>
      <c r="L44" s="25" t="s">
        <v>142</v>
      </c>
      <c r="M44" s="42">
        <f>2*162.07</f>
        <v>324.14</v>
      </c>
    </row>
    <row r="45" spans="10:13" ht="12.75">
      <c r="J45" s="20">
        <v>9</v>
      </c>
      <c r="K45" s="20" t="s">
        <v>149</v>
      </c>
      <c r="L45" s="25" t="s">
        <v>140</v>
      </c>
      <c r="M45" s="42">
        <f>4*118</f>
        <v>472</v>
      </c>
    </row>
    <row r="46" spans="2:13" ht="12.75">
      <c r="B46" s="1" t="s">
        <v>10</v>
      </c>
      <c r="C46" s="1"/>
      <c r="J46" s="20">
        <v>10</v>
      </c>
      <c r="K46" s="54" t="s">
        <v>151</v>
      </c>
      <c r="L46" s="55" t="s">
        <v>142</v>
      </c>
      <c r="M46" s="47">
        <f>2*13.86</f>
        <v>27.72</v>
      </c>
    </row>
    <row r="47" spans="10:13" ht="12.75">
      <c r="J47" s="20">
        <v>11</v>
      </c>
      <c r="K47" s="54"/>
      <c r="L47" s="5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54"/>
      <c r="L48" s="55"/>
      <c r="M48" s="47"/>
    </row>
    <row r="49" spans="1:13" ht="12.75">
      <c r="A49" t="s">
        <v>12</v>
      </c>
      <c r="F49" s="11">
        <f>(5085+765)*1.302</f>
        <v>7616.7</v>
      </c>
      <c r="J49" s="20">
        <v>13</v>
      </c>
      <c r="K49" s="54"/>
      <c r="L49" s="55"/>
      <c r="M49" s="47"/>
    </row>
    <row r="50" spans="1:13" ht="12.75">
      <c r="A50" s="6" t="s">
        <v>15</v>
      </c>
      <c r="F50" s="5">
        <f>1900*1.202</f>
        <v>2283.7999999999997</v>
      </c>
      <c r="J50" s="20">
        <v>14</v>
      </c>
      <c r="K50" s="54"/>
      <c r="L50" s="55"/>
      <c r="M50" s="47"/>
    </row>
    <row r="51" spans="1:13" ht="12.75">
      <c r="A51" s="6" t="s">
        <v>82</v>
      </c>
      <c r="E51" s="5"/>
      <c r="F51" s="5">
        <f>E51*E33</f>
        <v>0</v>
      </c>
      <c r="J51" s="20">
        <v>15</v>
      </c>
      <c r="K51" s="20"/>
      <c r="L51" s="25"/>
      <c r="M51" s="42"/>
    </row>
    <row r="52" spans="1:13" ht="12.75">
      <c r="A52" s="10" t="s">
        <v>34</v>
      </c>
      <c r="F52" s="32">
        <f>F49+F50+F51</f>
        <v>9900.5</v>
      </c>
      <c r="J52" s="20">
        <v>16</v>
      </c>
      <c r="K52" s="20"/>
      <c r="L52" s="25"/>
      <c r="M52" s="42"/>
    </row>
    <row r="53" spans="1:13" ht="12.75">
      <c r="A53" s="4" t="s">
        <v>16</v>
      </c>
      <c r="J53" s="20">
        <v>17</v>
      </c>
      <c r="K53" s="20"/>
      <c r="L53" s="25"/>
      <c r="M53" s="42"/>
    </row>
    <row r="54" spans="1:13" ht="12.75">
      <c r="A54" t="s">
        <v>74</v>
      </c>
      <c r="D54" s="5">
        <v>2.03</v>
      </c>
      <c r="E54" t="s">
        <v>14</v>
      </c>
      <c r="F54" s="11">
        <f>E33*D54</f>
        <v>6966.350999999999</v>
      </c>
      <c r="J54" s="20">
        <v>18</v>
      </c>
      <c r="K54" s="20"/>
      <c r="L54" s="25"/>
      <c r="M54" s="42"/>
    </row>
    <row r="55" spans="1:13" ht="12.75">
      <c r="A55" t="s">
        <v>78</v>
      </c>
      <c r="B55">
        <v>929.3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19</v>
      </c>
      <c r="K55" s="20"/>
      <c r="L55" s="25"/>
      <c r="M55" s="42"/>
    </row>
    <row r="56" spans="1:13" ht="12.75">
      <c r="A56" s="10" t="s">
        <v>17</v>
      </c>
      <c r="B56" s="10"/>
      <c r="C56" s="10"/>
      <c r="F56" s="32">
        <f>SUM(F54:F55)</f>
        <v>6966.350999999999</v>
      </c>
      <c r="J56" s="20">
        <v>20</v>
      </c>
      <c r="K56" s="20"/>
      <c r="L56" s="25"/>
      <c r="M56" s="42"/>
    </row>
    <row r="57" spans="1:13" ht="12.75">
      <c r="A57" s="4" t="s">
        <v>18</v>
      </c>
      <c r="B57" s="4"/>
      <c r="J57" s="20">
        <v>21</v>
      </c>
      <c r="K57" s="20"/>
      <c r="L57" s="42"/>
      <c r="M57" s="42"/>
    </row>
    <row r="58" spans="1:13" ht="12.75">
      <c r="A58" t="s">
        <v>19</v>
      </c>
      <c r="C58" s="53">
        <v>183454</v>
      </c>
      <c r="D58">
        <v>229360</v>
      </c>
      <c r="E58">
        <v>3431.7</v>
      </c>
      <c r="F58" s="35">
        <f>C58/D58*E58</f>
        <v>2744.851289675619</v>
      </c>
      <c r="J58" s="20">
        <v>22</v>
      </c>
      <c r="K58" s="20"/>
      <c r="L58" s="25"/>
      <c r="M58" s="42"/>
    </row>
    <row r="59" spans="1:13" ht="12.75">
      <c r="A59" t="s">
        <v>20</v>
      </c>
      <c r="F59" s="35">
        <f>M20</f>
        <v>3748.0417506000003</v>
      </c>
      <c r="J59" s="20">
        <v>23</v>
      </c>
      <c r="K59" s="20"/>
      <c r="L59" s="25"/>
      <c r="M59" s="42"/>
    </row>
    <row r="60" spans="1:13" ht="12.75">
      <c r="A60" t="s">
        <v>21</v>
      </c>
      <c r="F60" s="11">
        <f>M33</f>
        <v>3275.5225425930003</v>
      </c>
      <c r="J60" s="20"/>
      <c r="K60" s="20"/>
      <c r="L60" s="31" t="s">
        <v>65</v>
      </c>
      <c r="M60" s="28">
        <f>SUM(M37:M59)</f>
        <v>1751.75</v>
      </c>
    </row>
    <row r="61" spans="1:6" ht="12.75">
      <c r="A61" t="s">
        <v>73</v>
      </c>
      <c r="F61" s="5">
        <f>1*600*1.302</f>
        <v>781.2</v>
      </c>
    </row>
    <row r="62" spans="1:6" ht="12.75">
      <c r="A62" t="s">
        <v>22</v>
      </c>
      <c r="F62" s="5">
        <f>M60</f>
        <v>1751.75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3431.7</v>
      </c>
      <c r="C65" t="s">
        <v>13</v>
      </c>
      <c r="D65" s="11">
        <v>0.1</v>
      </c>
      <c r="E65" t="s">
        <v>14</v>
      </c>
      <c r="F65" s="11">
        <f>B65*D65</f>
        <v>343.17</v>
      </c>
    </row>
    <row r="66" spans="1:6" s="53" customFormat="1" ht="12.75">
      <c r="A66" s="61" t="s">
        <v>77</v>
      </c>
      <c r="B66" s="61"/>
      <c r="C66" s="61"/>
      <c r="D66" s="62"/>
      <c r="E66" s="61"/>
      <c r="F66" s="62">
        <v>0</v>
      </c>
    </row>
    <row r="67" spans="1:6" ht="12.75">
      <c r="A67" t="s">
        <v>83</v>
      </c>
      <c r="D67" s="11">
        <v>0</v>
      </c>
      <c r="F67" s="11">
        <f>D67*E33</f>
        <v>0</v>
      </c>
    </row>
    <row r="68" spans="1:6" ht="12.75">
      <c r="A68" s="10" t="s">
        <v>25</v>
      </c>
      <c r="B68" s="10"/>
      <c r="C68" s="10"/>
      <c r="F68" s="32">
        <f>SUM(F58:F67)</f>
        <v>12644.53558286862</v>
      </c>
    </row>
    <row r="69" ht="12.75">
      <c r="A69" s="4" t="s">
        <v>26</v>
      </c>
    </row>
    <row r="70" spans="1:6" ht="12.75">
      <c r="A70" t="s">
        <v>27</v>
      </c>
      <c r="B70">
        <v>3431.7</v>
      </c>
      <c r="C70" t="s">
        <v>71</v>
      </c>
      <c r="D70" s="5">
        <v>0.18</v>
      </c>
      <c r="E70" t="s">
        <v>14</v>
      </c>
      <c r="F70" s="11">
        <f>B70*D70</f>
        <v>617.7059999999999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3431.7</v>
      </c>
      <c r="C73" t="s">
        <v>13</v>
      </c>
      <c r="D73" s="11">
        <v>0.9</v>
      </c>
      <c r="E73" t="s">
        <v>14</v>
      </c>
      <c r="F73" s="11">
        <f>B73*D73</f>
        <v>3088.5299999999997</v>
      </c>
    </row>
    <row r="74" spans="1:6" ht="12.75">
      <c r="A74" s="10" t="s">
        <v>29</v>
      </c>
      <c r="F74" s="32">
        <f>F70+F73</f>
        <v>3706.236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3431.7</v>
      </c>
      <c r="C77" t="s">
        <v>13</v>
      </c>
      <c r="D77" s="11">
        <v>1.84</v>
      </c>
      <c r="E77" t="s">
        <v>14</v>
      </c>
      <c r="F77" s="11">
        <f>B77*D77</f>
        <v>6314.3279999999995</v>
      </c>
    </row>
    <row r="78" spans="1:6" ht="12.75">
      <c r="A78" s="10" t="s">
        <v>32</v>
      </c>
      <c r="F78" s="32">
        <f>SUM(F77)</f>
        <v>6314.3279999999995</v>
      </c>
    </row>
    <row r="79" spans="1:6" ht="12.75">
      <c r="A79" s="48" t="s">
        <v>76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2">
        <f>F52+F56+F68+F74+F78+F79</f>
        <v>39531.950582868616</v>
      </c>
    </row>
    <row r="81" spans="1:9" ht="12.75">
      <c r="A81" s="1" t="s">
        <v>125</v>
      </c>
      <c r="B81" s="36"/>
      <c r="C81" s="36">
        <v>0.058</v>
      </c>
      <c r="D81" s="1"/>
      <c r="E81" s="1"/>
      <c r="F81" s="32">
        <f>F80*5.8%</f>
        <v>2292.8531338063794</v>
      </c>
      <c r="I81" s="7"/>
    </row>
    <row r="82" spans="1:9" ht="12.75">
      <c r="A82" s="1"/>
      <c r="B82" s="36" t="s">
        <v>128</v>
      </c>
      <c r="C82" s="36"/>
      <c r="D82" s="1"/>
      <c r="E82" s="59"/>
      <c r="F82" s="60">
        <v>2750.9</v>
      </c>
      <c r="I82" s="7"/>
    </row>
    <row r="83" spans="1:9" ht="12.75">
      <c r="A83" s="1"/>
      <c r="B83" s="36" t="s">
        <v>129</v>
      </c>
      <c r="C83" s="36"/>
      <c r="D83" s="1"/>
      <c r="E83" s="59"/>
      <c r="F83" s="60">
        <v>486.19</v>
      </c>
      <c r="I83" s="7"/>
    </row>
    <row r="84" spans="1:9" ht="12.75">
      <c r="A84" s="1"/>
      <c r="B84" s="36" t="s">
        <v>130</v>
      </c>
      <c r="C84" s="36"/>
      <c r="D84" s="1"/>
      <c r="E84" s="59"/>
      <c r="F84" s="60">
        <v>2705.05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47766.943716675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43466</v>
      </c>
      <c r="C87" s="40">
        <v>-488179</v>
      </c>
      <c r="D87" s="44">
        <f>F44</f>
        <v>54558.72</v>
      </c>
      <c r="E87" s="44">
        <f>F85</f>
        <v>47766.943716675</v>
      </c>
      <c r="F87" s="45">
        <f>C87+D87-E87</f>
        <v>-481387.223716675</v>
      </c>
    </row>
    <row r="89" spans="1:6" ht="13.5" thickBot="1">
      <c r="A89" t="s">
        <v>110</v>
      </c>
      <c r="C89" s="57">
        <v>43466</v>
      </c>
      <c r="D89" s="8" t="s">
        <v>111</v>
      </c>
      <c r="E89" s="57">
        <v>43496</v>
      </c>
      <c r="F89" t="s">
        <v>112</v>
      </c>
    </row>
    <row r="90" spans="1:7" ht="13.5" thickBot="1">
      <c r="A90" t="s">
        <v>113</v>
      </c>
      <c r="F90" s="58">
        <f>E87</f>
        <v>47766.943716675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2017-08-21T12:47:09Z</cp:lastPrinted>
  <dcterms:created xsi:type="dcterms:W3CDTF">2008-08-18T07:30:19Z</dcterms:created>
  <dcterms:modified xsi:type="dcterms:W3CDTF">2019-04-12T07:00:39Z</dcterms:modified>
  <cp:category/>
  <cp:version/>
  <cp:contentType/>
  <cp:contentStatus/>
</cp:coreProperties>
</file>