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<sst xmlns="http://schemas.openxmlformats.org/spreadsheetml/2006/main" count="194" uniqueCount="161">
  <si>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</si>
  <si>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</si>
  <si>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</si>
  <si>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</si>
  <si>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</si>
  <si>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</si>
  <si>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</si>
  <si>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</si>
  <si>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</si>
  <si>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</si>
  <si>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</si>
  <si>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</si>
  <si>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</si>
  <si>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</si>
  <si>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</si>
  <si>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</si>
  <si>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</si>
  <si>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</si>
  <si>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</si>
  <si>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</si>
  <si>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</si>
  <si>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</si>
  <si>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</si>
  <si>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</si>
  <si>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</si>
  <si>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</si>
  <si>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</si>
  <si>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</si>
  <si>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</si>
  <si>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</si>
  <si>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</si>
  <si>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</si>
  <si>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</si>
  <si>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</si>
  <si>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</si>
  <si>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</si>
  <si>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</si>
  <si>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</si>
  <si>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</si>
  <si>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</si>
  <si>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</si>
  <si>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</si>
  <si>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</si>
  <si>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</si>
  <si>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</si>
  <si>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</si>
  <si>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</si>
  <si>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</si>
  <si>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</si>
  <si>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</si>
  <si>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</si>
  <si>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</si>
  <si>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</si>
  <si>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</si>
  <si>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</si>
  <si>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</si>
  <si>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</si>
  <si>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</si>
  <si>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</si>
  <si>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</si>
  <si>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</si>
  <si>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</si>
  <si>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</si>
  <si>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</si>
  <si>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</si>
  <si>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</si>
  <si>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</si>
  <si>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</si>
  <si>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</si>
  <si>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</si>
  <si>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</si>
  <si>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</si>
  <si>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</si>
  <si>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</si>
  <si>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</si>
  <si>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</si>
  <si>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</si>
  <si>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</si>
  <si>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</si>
  <si>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</si>
  <si>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</si>
  <si>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</si>
  <si>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</si>
  <si>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</si>
  <si>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</si>
  <si>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</si>
  <si>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</si>
  <si>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</si>
  <si>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</si>
  <si>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</si>
  <si>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</si>
  <si>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</si>
  <si>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</si>
  <si>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</si>
  <si>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</si>
  <si>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</si>
  <si>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</si>
  <si>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</si>
  <si>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</si>
  <si>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</si>
  <si>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</si>
  <si>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</si>
  <si>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</si>
  <si>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</si>
  <si>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</si>
  <si>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</si>
  <si>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</si>
  <si>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</si>
  <si>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</si>
  <si>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</si>
  <si>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</si>
  <si>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</si>
  <si>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</si>
  <si>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</si>
  <si>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</si>
  <si>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</si>
  <si>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</si>
  <si>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</si>
  <si>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</si>
  <si>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</si>
  <si>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</si>
  <si>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</si>
  <si>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</si>
  <si>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</si>
  <si>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</si>
  <si>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</si>
  <si>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</si>
  <si>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</si>
  <si>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</si>
  <si>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</si>
  <si>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</si>
  <si>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</si>
  <si>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</si>
  <si>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июня</t>
  </si>
  <si>
    <t>за   июнь  2019 г.</t>
  </si>
  <si>
    <t>ост.на 01.07</t>
  </si>
  <si>
    <t xml:space="preserve">смена вентиля д 15 (2шт) </t>
  </si>
  <si>
    <t>вентиль д 15</t>
  </si>
  <si>
    <t>2шт</t>
  </si>
  <si>
    <t>смена ламп (10шт) п-д2,4,8</t>
  </si>
  <si>
    <t>лампа</t>
  </si>
  <si>
    <t>10шт</t>
  </si>
  <si>
    <t>смена труб д 20 п.пр. (4мп) кв.21</t>
  </si>
  <si>
    <t>труба д 20 п.пр.</t>
  </si>
  <si>
    <t>4мп</t>
  </si>
  <si>
    <t>американка 20</t>
  </si>
  <si>
    <t>1шт</t>
  </si>
  <si>
    <t>уголок 20</t>
  </si>
  <si>
    <t>муфта комб.20</t>
  </si>
  <si>
    <t>смена ламп (6шт) п-д6</t>
  </si>
  <si>
    <t>6шт</t>
  </si>
  <si>
    <t>смена труб д 110 пвх (3мп)</t>
  </si>
  <si>
    <t>труба д 110 пвх 2мп</t>
  </si>
  <si>
    <t>труба д 110 пвх 1мп</t>
  </si>
  <si>
    <t>трапер</t>
  </si>
  <si>
    <t>трайник 110</t>
  </si>
  <si>
    <t>патрубок 110</t>
  </si>
  <si>
    <t>манжет 110</t>
  </si>
  <si>
    <t>крестовина 110</t>
  </si>
  <si>
    <t>диск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</si>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</sst>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7">
      <selection activeCell="L59" sqref="L59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11.34</v>
      </c>
      <c r="M20" s="33">
        <f>SUM(M6:M19)</f>
        <v>1873.1949516000002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1.62</v>
      </c>
      <c r="M24" s="32">
        <f>L24*126.87*1.302*1.15</f>
        <v>307.73917062000004</v>
      </c>
    </row>
    <row r="25" spans="1:13" ht="12.75">
      <c r="A25" t="s">
        <v>107</v>
      </c>
      <c r="J25" s="20">
        <v>3</v>
      </c>
      <c r="K25" s="20" t="s">
        <v>139</v>
      </c>
      <c r="L25" s="34">
        <f>0.1*7.1</f>
        <v>0.71</v>
      </c>
      <c r="M25" s="32">
        <f aca="true" t="shared" si="1" ref="M25:M39">L25*126.87*1.302*1.15</f>
        <v>134.87334020999998</v>
      </c>
    </row>
    <row r="26" spans="1:13" ht="12.75">
      <c r="A26" t="s">
        <v>108</v>
      </c>
      <c r="J26" s="20">
        <v>4</v>
      </c>
      <c r="K26" s="20" t="s">
        <v>142</v>
      </c>
      <c r="L26" s="34">
        <f>0.04*224.9</f>
        <v>8.996</v>
      </c>
      <c r="M26" s="32">
        <f t="shared" si="1"/>
        <v>1708.9022091960003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149</v>
      </c>
      <c r="L27" s="25">
        <f>0.06*7.1</f>
        <v>0.426</v>
      </c>
      <c r="M27" s="32">
        <f t="shared" si="1"/>
        <v>80.92400412599999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151</v>
      </c>
      <c r="L28" s="25">
        <f>0.03*146.9</f>
        <v>4.407</v>
      </c>
      <c r="M28" s="32">
        <f t="shared" si="1"/>
        <v>837.164521557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89536.67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81410.88</v>
      </c>
      <c r="J40" s="20"/>
      <c r="K40" s="29" t="s">
        <v>57</v>
      </c>
      <c r="L40" s="33">
        <f>SUM(L24:L39)</f>
        <v>16.159</v>
      </c>
      <c r="M40" s="33">
        <f>SUM(M24:M39)</f>
        <v>3069.6032457090005</v>
      </c>
    </row>
    <row r="41" spans="2:11" ht="12.75">
      <c r="B41" t="s">
        <v>8</v>
      </c>
      <c r="F41" s="9">
        <f>F40/F39</f>
        <v>0.9092462339731867</v>
      </c>
      <c r="K41" s="1" t="s">
        <v>61</v>
      </c>
    </row>
    <row r="42" spans="1:13" ht="12.75">
      <c r="A42" s="13" t="s">
        <v>132</v>
      </c>
      <c r="B42" s="13"/>
      <c r="C42" s="13"/>
      <c r="D42" s="13"/>
      <c r="E42" s="13"/>
      <c r="F42" s="5">
        <f>(263.4*14.35)+800+250+250+400+105</f>
        <v>5584.789999999999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86995.67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34">
        <f>2*230.56</f>
        <v>461.12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141</v>
      </c>
      <c r="M45" s="25">
        <f>10*11.6</f>
        <v>116</v>
      </c>
    </row>
    <row r="46" spans="10:13" ht="12.75">
      <c r="J46" s="20">
        <v>3</v>
      </c>
      <c r="K46" s="20" t="s">
        <v>143</v>
      </c>
      <c r="L46" s="25" t="s">
        <v>144</v>
      </c>
      <c r="M46" s="25">
        <f>4*67</f>
        <v>268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145</v>
      </c>
      <c r="L47" s="25" t="s">
        <v>146</v>
      </c>
      <c r="M47" s="25">
        <v>77.76</v>
      </c>
    </row>
    <row r="48" spans="1:13" ht="12.75">
      <c r="A48" t="s">
        <v>12</v>
      </c>
      <c r="F48" s="11">
        <f>(6215+1025)*1.302</f>
        <v>9426.48</v>
      </c>
      <c r="J48" s="20">
        <v>5</v>
      </c>
      <c r="K48" s="20" t="s">
        <v>147</v>
      </c>
      <c r="L48" s="25" t="s">
        <v>138</v>
      </c>
      <c r="M48" s="25">
        <f>2*5</f>
        <v>10</v>
      </c>
    </row>
    <row r="49" spans="1:13" ht="12.75">
      <c r="A49" s="6" t="s">
        <v>15</v>
      </c>
      <c r="F49" s="11">
        <f>2076*1.202</f>
        <v>2495.352</v>
      </c>
      <c r="J49" s="20">
        <v>6</v>
      </c>
      <c r="K49" s="20" t="s">
        <v>148</v>
      </c>
      <c r="L49" s="25" t="s">
        <v>138</v>
      </c>
      <c r="M49" s="25">
        <f>2*42.33</f>
        <v>84.66</v>
      </c>
    </row>
    <row r="50" spans="1:13" ht="12.75">
      <c r="A50" s="6" t="s">
        <v>83</v>
      </c>
      <c r="E50" s="5"/>
      <c r="F50" s="11">
        <f>E50*E32</f>
        <v>0</v>
      </c>
      <c r="J50" s="20">
        <v>7</v>
      </c>
      <c r="K50" s="20" t="s">
        <v>140</v>
      </c>
      <c r="L50" s="25" t="s">
        <v>150</v>
      </c>
      <c r="M50" s="25">
        <f>6*11.6</f>
        <v>69.6</v>
      </c>
    </row>
    <row r="51" spans="1:13" ht="12.75">
      <c r="A51" s="4" t="s">
        <v>33</v>
      </c>
      <c r="F51" s="31">
        <f>F48+F49+F50</f>
        <v>11921.831999999999</v>
      </c>
      <c r="J51" s="20">
        <v>8</v>
      </c>
      <c r="K51" s="20" t="s">
        <v>152</v>
      </c>
      <c r="L51" s="25" t="s">
        <v>138</v>
      </c>
      <c r="M51" s="25">
        <f>2*316</f>
        <v>632</v>
      </c>
    </row>
    <row r="52" spans="1:13" ht="12.75">
      <c r="A52" s="4" t="s">
        <v>16</v>
      </c>
      <c r="J52" s="20">
        <v>9</v>
      </c>
      <c r="K52" s="20" t="s">
        <v>153</v>
      </c>
      <c r="L52" s="25" t="s">
        <v>138</v>
      </c>
      <c r="M52" s="25">
        <f>2*212.09</f>
        <v>424.18</v>
      </c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13298.244</v>
      </c>
      <c r="J53" s="20">
        <v>10</v>
      </c>
      <c r="K53" s="20" t="s">
        <v>154</v>
      </c>
      <c r="L53" s="25" t="s">
        <v>146</v>
      </c>
      <c r="M53" s="25">
        <v>96</v>
      </c>
    </row>
    <row r="54" spans="1:13" ht="12.75">
      <c r="A54" t="s">
        <v>79</v>
      </c>
      <c r="B54">
        <v>1287</v>
      </c>
      <c r="C54" t="s">
        <v>13</v>
      </c>
      <c r="D54" s="5">
        <v>0.5</v>
      </c>
      <c r="E54" t="s">
        <v>14</v>
      </c>
      <c r="F54" s="5">
        <f>B54*D54</f>
        <v>643.5</v>
      </c>
      <c r="J54" s="20">
        <v>11</v>
      </c>
      <c r="K54" s="20" t="s">
        <v>155</v>
      </c>
      <c r="L54" s="25" t="s">
        <v>138</v>
      </c>
      <c r="M54" s="25">
        <f>2*99</f>
        <v>198</v>
      </c>
    </row>
    <row r="55" spans="1:13" ht="12.75">
      <c r="A55" s="4" t="s">
        <v>17</v>
      </c>
      <c r="B55" s="10"/>
      <c r="C55" s="10"/>
      <c r="F55" s="31">
        <f>SUM(F53:F54)</f>
        <v>13941.744</v>
      </c>
      <c r="J55" s="20">
        <v>12</v>
      </c>
      <c r="K55" s="20" t="s">
        <v>156</v>
      </c>
      <c r="L55" s="25" t="s">
        <v>146</v>
      </c>
      <c r="M55" s="25">
        <v>80</v>
      </c>
    </row>
    <row r="56" spans="1:13" ht="12.75">
      <c r="A56" s="4" t="s">
        <v>18</v>
      </c>
      <c r="B56" s="4"/>
      <c r="J56" s="20">
        <v>13</v>
      </c>
      <c r="K56" s="20" t="s">
        <v>157</v>
      </c>
      <c r="L56" s="25" t="s">
        <v>146</v>
      </c>
      <c r="M56" s="25">
        <v>43</v>
      </c>
    </row>
    <row r="57" spans="1:13" ht="12.75">
      <c r="A57" t="s">
        <v>19</v>
      </c>
      <c r="C57" s="47">
        <v>239353</v>
      </c>
      <c r="D57">
        <v>229360</v>
      </c>
      <c r="E57">
        <v>5990.2</v>
      </c>
      <c r="F57" s="35">
        <f>C57/D57*E57</f>
        <v>6251.1873936170205</v>
      </c>
      <c r="J57" s="20">
        <v>14</v>
      </c>
      <c r="K57" s="20" t="s">
        <v>158</v>
      </c>
      <c r="L57" s="25" t="s">
        <v>146</v>
      </c>
      <c r="M57" s="25">
        <v>220</v>
      </c>
    </row>
    <row r="58" spans="1:13" ht="12.75">
      <c r="A58" t="s">
        <v>20</v>
      </c>
      <c r="F58" s="35">
        <f>M20</f>
        <v>1873.1949516000002</v>
      </c>
      <c r="J58" s="20">
        <v>15</v>
      </c>
      <c r="K58" s="20" t="s">
        <v>159</v>
      </c>
      <c r="L58" s="25" t="s">
        <v>160</v>
      </c>
      <c r="M58" s="25">
        <f>5*19</f>
        <v>95</v>
      </c>
    </row>
    <row r="59" spans="1:13" ht="12.75">
      <c r="A59" t="s">
        <v>21</v>
      </c>
      <c r="F59" s="11">
        <f>M40</f>
        <v>3069.6032457090005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2875.3199999999997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0.25</v>
      </c>
      <c r="E64" t="s">
        <v>14</v>
      </c>
      <c r="F64" s="11">
        <f>B64*D64</f>
        <v>1497.55</v>
      </c>
      <c r="J64" s="20">
        <v>21</v>
      </c>
      <c r="K64" s="20"/>
      <c r="L64" s="25"/>
      <c r="M64" s="25"/>
    </row>
    <row r="65" spans="1:13" ht="12.75">
      <c r="A65" s="54" t="s">
        <v>75</v>
      </c>
      <c r="B65" s="54"/>
      <c r="C65" s="54"/>
      <c r="D65" s="55"/>
      <c r="E65" s="54"/>
      <c r="F65" s="55">
        <v>27220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43568.05559092602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0.19</v>
      </c>
      <c r="E69" t="s">
        <v>14</v>
      </c>
      <c r="F69" s="11">
        <f>B69*D69</f>
        <v>1138.138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0.94</v>
      </c>
      <c r="E72" t="s">
        <v>14</v>
      </c>
      <c r="F72" s="11">
        <f>B72*D72</f>
        <v>5630.788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6768.9259999999995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1.97</v>
      </c>
      <c r="E76" t="s">
        <v>14</v>
      </c>
      <c r="F76" s="11">
        <f>B76*D76</f>
        <v>11800.694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11800.694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88001.25159092604</v>
      </c>
      <c r="J79" s="20"/>
      <c r="K79" s="20"/>
      <c r="L79" s="30" t="s">
        <v>64</v>
      </c>
      <c r="M79" s="33">
        <f>SUM(M44:M78)</f>
        <v>2875.3199999999997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5104.07259227371</v>
      </c>
    </row>
    <row r="81" spans="1:6" ht="12.75">
      <c r="A81" s="1"/>
      <c r="B81" s="36" t="s">
        <v>128</v>
      </c>
      <c r="C81" s="36"/>
      <c r="D81" s="1"/>
      <c r="E81" s="52"/>
      <c r="F81" s="53">
        <v>3155.05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96679.69418319975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43617</v>
      </c>
      <c r="C86" s="40">
        <v>-13009</v>
      </c>
      <c r="D86" s="43">
        <f>F43</f>
        <v>86995.67</v>
      </c>
      <c r="E86" s="43">
        <f>F84</f>
        <v>96679.69418319975</v>
      </c>
      <c r="F86" s="44">
        <f>C86+D86-E86</f>
        <v>-22693.024183199755</v>
      </c>
    </row>
    <row r="88" spans="1:6" ht="13.5" thickBot="1">
      <c r="A88" t="s">
        <v>112</v>
      </c>
      <c r="C88" s="49">
        <v>43617</v>
      </c>
      <c r="D88" s="8" t="s">
        <v>113</v>
      </c>
      <c r="E88" s="49">
        <v>43646</v>
      </c>
      <c r="F88" t="s">
        <v>114</v>
      </c>
    </row>
    <row r="89" spans="1:7" ht="13.5" thickBot="1">
      <c r="A89" t="s">
        <v>115</v>
      </c>
      <c r="F89" s="50">
        <f>E86</f>
        <v>96679.69418319975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2019-09-10T06:54:46Z</dcterms:modified>
  <cp:category/>
  <cp:version/>
  <cp:contentType/>
  <cp:contentStatus/>
</cp:coreProperties>
</file>