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<sst xmlns="http://schemas.openxmlformats.org/spreadsheetml/2006/main" count="185" uniqueCount="161">
  <si>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</si>
  <si>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</si>
  <si>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</si>
  <si>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</si>
  <si>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</si>
  <si>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</si>
  <si>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</si>
  <si>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</si>
  <si>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</si>
  <si>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</si>
  <si>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</si>
  <si>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</si>
  <si>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</si>
  <si>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</si>
  <si>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</si>
  <si>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</si>
  <si>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</si>
  <si>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</si>
  <si>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</si>
  <si>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</si>
  <si>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</si>
  <si>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</si>
  <si>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</si>
  <si>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</si>
  <si>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</si>
  <si>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</si>
  <si>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</si>
  <si>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</si>
  <si>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</si>
  <si>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</si>
  <si>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</si>
  <si>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</si>
  <si>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</si>
  <si>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</si>
  <si>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</si>
  <si>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</si>
  <si>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</si>
  <si>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</si>
  <si>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</si>
  <si>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</si>
  <si>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</si>
  <si>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</si>
  <si>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</si>
  <si>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</si>
  <si>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</si>
  <si>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</si>
  <si>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</si>
  <si>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</si>
  <si>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</si>
  <si>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</si>
  <si>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</si>
  <si>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</si>
  <si>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</si>
  <si>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</si>
  <si>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</si>
  <si>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</si>
  <si>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</si>
  <si>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</si>
  <si>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</si>
  <si>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</si>
  <si>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</si>
  <si>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</si>
  <si>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</si>
  <si>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</si>
  <si>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</si>
  <si>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</si>
  <si>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</si>
  <si>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</si>
  <si>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</si>
  <si>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</si>
  <si>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</si>
  <si>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</si>
  <si>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</si>
  <si>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</si>
  <si>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</si>
  <si>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</si>
  <si>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</si>
  <si>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</si>
  <si>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</si>
  <si>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</si>
  <si>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</si>
  <si>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</si>
  <si>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</si>
  <si>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</si>
  <si>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</si>
  <si>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</si>
  <si>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</si>
  <si>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</si>
  <si>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</si>
  <si>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</si>
  <si>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</si>
  <si>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</si>
  <si>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</si>
  <si>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</si>
  <si>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</si>
  <si>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</si>
  <si>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</si>
  <si>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</si>
  <si>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</si>
  <si>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</si>
  <si>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</si>
  <si>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</si>
  <si>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</si>
  <si>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</si>
  <si>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</si>
  <si>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</si>
  <si>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</si>
  <si>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</si>
  <si>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</si>
  <si>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</si>
  <si>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</si>
  <si>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</si>
  <si>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</si>
  <si>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</si>
  <si>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</si>
  <si>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</si>
  <si>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</si>
  <si>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</si>
  <si>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</si>
  <si>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</si>
  <si>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</si>
  <si>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</si>
  <si>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</si>
  <si>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</si>
  <si>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</si>
  <si>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</si>
  <si>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</si>
  <si>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</si>
  <si>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</si>
  <si>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</si>
  <si>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</si>
  <si>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</si>
  <si>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</si>
  <si>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</si>
  <si>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</si>
  <si>
    <t>откачка воды из техподполья</t>
  </si>
  <si>
    <t>смена труб д 50 (5мп) п-д3</t>
  </si>
  <si>
    <t>слив м заполнение системы отпления</t>
  </si>
  <si>
    <t>смена вентиля д 15 (1шт) п-д3</t>
  </si>
  <si>
    <t>смена сгона д 15 (1шт) п-д3</t>
  </si>
  <si>
    <t>труба д 50</t>
  </si>
  <si>
    <t>5мп</t>
  </si>
  <si>
    <t>отвод 50</t>
  </si>
  <si>
    <t>4шт</t>
  </si>
  <si>
    <t>вентиль д 15</t>
  </si>
  <si>
    <t>1шт</t>
  </si>
  <si>
    <t>сгон 15</t>
  </si>
  <si>
    <t>электроды</t>
  </si>
  <si>
    <t>2кг</t>
  </si>
  <si>
    <t>диск отр.</t>
  </si>
  <si>
    <t>5кг.</t>
  </si>
  <si>
    <t>ремонт оконных переплетов  п-д4</t>
  </si>
  <si>
    <t>ремонт тамб.двери п-д2</t>
  </si>
  <si>
    <t>тес</t>
  </si>
  <si>
    <t>саморез</t>
  </si>
  <si>
    <t>30шт</t>
  </si>
  <si>
    <t>пена</t>
  </si>
  <si>
    <t>2шт</t>
  </si>
  <si>
    <t>смена ламп (7шт) п-д1,4</t>
  </si>
  <si>
    <t>лампа</t>
  </si>
  <si>
    <t>7шт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</si>
</sst>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4" sqref="M54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0">
        <f>L6*126.87*1.302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5.33</v>
      </c>
      <c r="M11" s="50">
        <f t="shared" si="0"/>
        <v>880.4346642000002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50">
        <f t="shared" si="0"/>
        <v>171.79212960000004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50">
        <f t="shared" si="0"/>
        <v>237.86602560000003</v>
      </c>
    </row>
    <row r="18" spans="5:13" ht="12.75">
      <c r="E18" t="s">
        <v>100</v>
      </c>
      <c r="J18" s="15" t="s">
        <v>55</v>
      </c>
      <c r="K18" s="26" t="s">
        <v>82</v>
      </c>
      <c r="L18" s="21">
        <v>8</v>
      </c>
      <c r="M18" s="50">
        <f t="shared" si="0"/>
        <v>1321.47792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50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16.310000000000002</v>
      </c>
      <c r="M20" s="34">
        <f>SUM(M6:M19)</f>
        <v>2694.1631094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50">
        <f>0.25*7</f>
        <v>1.75</v>
      </c>
      <c r="M24" s="33">
        <f aca="true" t="shared" si="1" ref="M24:M39">L24*126.87*1.302*1.15</f>
        <v>332.43428925</v>
      </c>
    </row>
    <row r="25" spans="1:13" ht="12.75">
      <c r="A25" t="s">
        <v>106</v>
      </c>
      <c r="J25" s="20">
        <v>2</v>
      </c>
      <c r="K25" s="20" t="s">
        <v>136</v>
      </c>
      <c r="L25" s="50">
        <f>0.05*133.04</f>
        <v>6.652</v>
      </c>
      <c r="M25" s="33">
        <f t="shared" si="1"/>
        <v>1263.6302240520001</v>
      </c>
    </row>
    <row r="26" spans="1:13" ht="12.75">
      <c r="A26" t="s">
        <v>107</v>
      </c>
      <c r="J26" s="20">
        <v>3</v>
      </c>
      <c r="K26" s="20" t="s">
        <v>137</v>
      </c>
      <c r="L26" s="57">
        <v>1.85</v>
      </c>
      <c r="M26" s="33">
        <f t="shared" si="1"/>
        <v>351.43053435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 t="s">
        <v>138</v>
      </c>
      <c r="L27" s="57">
        <v>0.81</v>
      </c>
      <c r="M27" s="33">
        <f t="shared" si="1"/>
        <v>153.86958531000002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139</v>
      </c>
      <c r="L28" s="57">
        <v>0.28</v>
      </c>
      <c r="M28" s="33">
        <f t="shared" si="1"/>
        <v>53.189486280000004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151</v>
      </c>
      <c r="L29" s="57">
        <f>0.01*347.91</f>
        <v>3.4791000000000003</v>
      </c>
      <c r="M29" s="33">
        <f t="shared" si="1"/>
        <v>660.8983632741</v>
      </c>
    </row>
    <row r="30" spans="10:13" ht="12.75">
      <c r="J30" s="20">
        <v>7</v>
      </c>
      <c r="K30" s="20" t="s">
        <v>152</v>
      </c>
      <c r="L30" s="57">
        <v>2.63</v>
      </c>
      <c r="M30" s="33">
        <f t="shared" si="1"/>
        <v>499.60124612999994</v>
      </c>
    </row>
    <row r="31" spans="2:13" ht="12.75">
      <c r="B31" t="s">
        <v>0</v>
      </c>
      <c r="J31" s="20">
        <v>8</v>
      </c>
      <c r="K31" s="20" t="s">
        <v>158</v>
      </c>
      <c r="L31" s="57">
        <f>0.07*7.1</f>
        <v>0.497</v>
      </c>
      <c r="M31" s="33">
        <f t="shared" si="1"/>
        <v>94.41133814700001</v>
      </c>
    </row>
    <row r="32" spans="10:13" ht="12.75">
      <c r="J32" s="20">
        <v>9</v>
      </c>
      <c r="K32" s="20"/>
      <c r="L32" s="57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7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7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7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7"/>
      <c r="M36" s="33">
        <f t="shared" si="1"/>
        <v>0</v>
      </c>
    </row>
    <row r="37" spans="10:13" ht="12.75">
      <c r="J37" s="20">
        <v>14</v>
      </c>
      <c r="K37" s="20"/>
      <c r="L37" s="57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57"/>
      <c r="M38" s="33">
        <f t="shared" si="1"/>
        <v>0</v>
      </c>
    </row>
    <row r="39" spans="10:13" ht="12.75">
      <c r="J39" s="20">
        <v>16</v>
      </c>
      <c r="K39" s="20"/>
      <c r="L39" s="57"/>
      <c r="M39" s="33">
        <f t="shared" si="1"/>
        <v>0</v>
      </c>
    </row>
    <row r="40" spans="1:13" ht="12.75">
      <c r="A40" s="2" t="s">
        <v>6</v>
      </c>
      <c r="F40" s="11">
        <v>46794.06</v>
      </c>
      <c r="J40" s="20"/>
      <c r="K40" s="30" t="s">
        <v>57</v>
      </c>
      <c r="L40" s="34">
        <f>SUM(L24:L39)</f>
        <v>17.9481</v>
      </c>
      <c r="M40" s="34">
        <f>SUM(M24:M39)</f>
        <v>3409.4650667931005</v>
      </c>
    </row>
    <row r="41" spans="1:11" ht="12.75">
      <c r="A41" t="s">
        <v>7</v>
      </c>
      <c r="F41" s="5">
        <v>35481.27</v>
      </c>
      <c r="K41" s="1" t="s">
        <v>61</v>
      </c>
    </row>
    <row r="42" spans="2:13" ht="12.75">
      <c r="B42" t="s">
        <v>8</v>
      </c>
      <c r="F42" s="9">
        <f>F41/F40</f>
        <v>0.7582430334106508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t="s">
        <v>126</v>
      </c>
      <c r="F43" s="5">
        <f>100+250+400+400</f>
        <v>1150</v>
      </c>
      <c r="J43" s="23" t="s">
        <v>36</v>
      </c>
      <c r="K43" s="23" t="s">
        <v>37</v>
      </c>
      <c r="L43" s="23"/>
      <c r="M43" s="23" t="s">
        <v>63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36631.27</v>
      </c>
      <c r="J44" s="20">
        <v>1</v>
      </c>
      <c r="K44" s="20" t="s">
        <v>140</v>
      </c>
      <c r="L44" s="25" t="s">
        <v>141</v>
      </c>
      <c r="M44" s="25">
        <f>5*63</f>
        <v>315</v>
      </c>
    </row>
    <row r="45" spans="10:13" ht="12.75">
      <c r="J45" s="20">
        <v>2</v>
      </c>
      <c r="K45" s="20" t="s">
        <v>142</v>
      </c>
      <c r="L45" s="25" t="s">
        <v>143</v>
      </c>
      <c r="M45" s="25">
        <f>4*16</f>
        <v>64</v>
      </c>
    </row>
    <row r="46" spans="2:13" ht="12.75">
      <c r="B46" s="1" t="s">
        <v>10</v>
      </c>
      <c r="C46" s="1"/>
      <c r="J46" s="20">
        <v>3</v>
      </c>
      <c r="K46" s="20" t="s">
        <v>144</v>
      </c>
      <c r="L46" s="25" t="s">
        <v>145</v>
      </c>
      <c r="M46" s="25">
        <v>371.68</v>
      </c>
    </row>
    <row r="47" spans="10:13" ht="12.75">
      <c r="J47" s="20">
        <v>4</v>
      </c>
      <c r="K47" s="20" t="s">
        <v>146</v>
      </c>
      <c r="L47" s="25" t="s">
        <v>145</v>
      </c>
      <c r="M47" s="25">
        <v>32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 t="s">
        <v>147</v>
      </c>
      <c r="L48" s="25" t="s">
        <v>148</v>
      </c>
      <c r="M48" s="25">
        <f>2*164.8</f>
        <v>329.6</v>
      </c>
    </row>
    <row r="49" spans="1:13" ht="12.75">
      <c r="A49" t="s">
        <v>12</v>
      </c>
      <c r="F49" s="11">
        <f>(3955+445)*1.302</f>
        <v>5728.8</v>
      </c>
      <c r="J49" s="20">
        <v>6</v>
      </c>
      <c r="K49" s="20" t="s">
        <v>149</v>
      </c>
      <c r="L49" s="25" t="s">
        <v>150</v>
      </c>
      <c r="M49" s="25">
        <f>5*55</f>
        <v>275</v>
      </c>
    </row>
    <row r="50" spans="1:13" ht="12.75">
      <c r="A50" s="6" t="s">
        <v>15</v>
      </c>
      <c r="F50" s="11">
        <f>2500*1.202</f>
        <v>3005</v>
      </c>
      <c r="J50" s="20">
        <v>7</v>
      </c>
      <c r="K50" s="20" t="s">
        <v>153</v>
      </c>
      <c r="L50" s="25" t="s">
        <v>145</v>
      </c>
      <c r="M50" s="25">
        <v>214.81</v>
      </c>
    </row>
    <row r="51" spans="1:13" ht="12.75">
      <c r="A51" s="6" t="s">
        <v>83</v>
      </c>
      <c r="E51" s="5"/>
      <c r="F51" s="5">
        <f>E51*E33</f>
        <v>0</v>
      </c>
      <c r="J51" s="20">
        <v>8</v>
      </c>
      <c r="K51" s="20" t="s">
        <v>154</v>
      </c>
      <c r="L51" s="25" t="s">
        <v>155</v>
      </c>
      <c r="M51" s="25">
        <f>30*0.78</f>
        <v>23.400000000000002</v>
      </c>
    </row>
    <row r="52" spans="1:13" ht="12.75">
      <c r="A52" s="4" t="s">
        <v>33</v>
      </c>
      <c r="F52" s="32">
        <f>F49+F50+F51</f>
        <v>8733.8</v>
      </c>
      <c r="J52" s="20">
        <v>9</v>
      </c>
      <c r="K52" s="20" t="s">
        <v>156</v>
      </c>
      <c r="L52" s="25" t="s">
        <v>157</v>
      </c>
      <c r="M52" s="25">
        <f>2*395</f>
        <v>790</v>
      </c>
    </row>
    <row r="53" spans="1:13" ht="12.75">
      <c r="A53" s="4" t="s">
        <v>16</v>
      </c>
      <c r="J53" s="20">
        <v>10</v>
      </c>
      <c r="K53" s="20" t="s">
        <v>159</v>
      </c>
      <c r="L53" s="25" t="s">
        <v>160</v>
      </c>
      <c r="M53" s="50">
        <f>7*11.6</f>
        <v>81.2</v>
      </c>
    </row>
    <row r="54" spans="1:13" ht="12.75">
      <c r="A54" t="s">
        <v>74</v>
      </c>
      <c r="D54" s="5">
        <v>2.22</v>
      </c>
      <c r="E54" t="s">
        <v>14</v>
      </c>
      <c r="F54" s="11">
        <f>E33*D54</f>
        <v>6208.008000000001</v>
      </c>
      <c r="J54" s="20">
        <v>11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6208.008000000001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3">
        <v>233902</v>
      </c>
      <c r="D58">
        <v>229360</v>
      </c>
      <c r="E58">
        <v>2796.4</v>
      </c>
      <c r="F58" s="35">
        <f>C58/D58*E58</f>
        <v>2851.7769131496334</v>
      </c>
      <c r="J58" s="20">
        <v>15</v>
      </c>
      <c r="K58" s="20"/>
      <c r="L58" s="25"/>
      <c r="M58" s="25"/>
    </row>
    <row r="59" spans="1:13" ht="12.75">
      <c r="A59" t="s">
        <v>20</v>
      </c>
      <c r="F59" s="35">
        <f>M20</f>
        <v>2694.1631094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3409.4650667931005</v>
      </c>
      <c r="J60" s="20">
        <v>17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18</v>
      </c>
      <c r="K61" s="20"/>
      <c r="L61" s="25"/>
      <c r="M61" s="25"/>
    </row>
    <row r="62" spans="1:13" ht="12.75">
      <c r="A62" t="s">
        <v>22</v>
      </c>
      <c r="F62" s="5">
        <f>M73</f>
        <v>2496.69</v>
      </c>
      <c r="J62" s="20">
        <v>19</v>
      </c>
      <c r="K62" s="20"/>
      <c r="L62" s="25"/>
      <c r="M62" s="25"/>
    </row>
    <row r="63" spans="1:13" ht="12.75">
      <c r="A63" t="s">
        <v>23</v>
      </c>
      <c r="F63" s="5"/>
      <c r="J63" s="20">
        <v>20</v>
      </c>
      <c r="K63" s="60"/>
      <c r="L63" s="25"/>
      <c r="M63" s="25"/>
    </row>
    <row r="64" spans="1:13" ht="12.75">
      <c r="A64" t="s">
        <v>24</v>
      </c>
      <c r="F64" s="5"/>
      <c r="J64" s="20">
        <v>21</v>
      </c>
      <c r="K64" s="20"/>
      <c r="L64" s="25"/>
      <c r="M64" s="25"/>
    </row>
    <row r="65" spans="2:13" ht="12.75">
      <c r="B65">
        <v>2796.4</v>
      </c>
      <c r="C65" t="s">
        <v>13</v>
      </c>
      <c r="D65" s="11">
        <v>0.44</v>
      </c>
      <c r="E65" t="s">
        <v>14</v>
      </c>
      <c r="F65" s="11">
        <f>B65*D65</f>
        <v>1230.416</v>
      </c>
      <c r="J65" s="20">
        <v>22</v>
      </c>
      <c r="K65" s="20"/>
      <c r="L65" s="25"/>
      <c r="M65" s="25"/>
    </row>
    <row r="66" spans="1:13" ht="12.75">
      <c r="A66" s="61" t="s">
        <v>75</v>
      </c>
      <c r="B66" s="61"/>
      <c r="C66" s="61"/>
      <c r="D66" s="62"/>
      <c r="E66" s="61"/>
      <c r="F66" s="62">
        <v>0</v>
      </c>
      <c r="J66" s="20">
        <v>23</v>
      </c>
      <c r="K66" s="20"/>
      <c r="L66" s="25"/>
      <c r="M66" s="25"/>
    </row>
    <row r="67" spans="1:13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  <c r="J67" s="20">
        <v>24</v>
      </c>
      <c r="K67" s="20"/>
      <c r="L67" s="25"/>
      <c r="M67" s="25"/>
    </row>
    <row r="68" spans="1:13" ht="12.75">
      <c r="A68" s="4" t="s">
        <v>25</v>
      </c>
      <c r="B68" s="4"/>
      <c r="C68" s="10"/>
      <c r="F68" s="32">
        <f>SUM(F58:F67)</f>
        <v>12682.511089342734</v>
      </c>
      <c r="J68" s="20">
        <v>25</v>
      </c>
      <c r="K68" s="20"/>
      <c r="L68" s="25"/>
      <c r="M68" s="25"/>
    </row>
    <row r="69" spans="1:13" ht="12.75">
      <c r="A69" s="4" t="s">
        <v>26</v>
      </c>
      <c r="J69" s="20">
        <v>26</v>
      </c>
      <c r="K69" s="20"/>
      <c r="L69" s="25"/>
      <c r="M69" s="25"/>
    </row>
    <row r="70" spans="1:13" ht="12.75">
      <c r="A70" t="s">
        <v>27</v>
      </c>
      <c r="B70">
        <v>2796.4</v>
      </c>
      <c r="C70" t="s">
        <v>65</v>
      </c>
      <c r="D70" s="45">
        <v>0.19</v>
      </c>
      <c r="E70" s="7"/>
      <c r="F70" s="46">
        <f>B70*D70</f>
        <v>531.316</v>
      </c>
      <c r="J70" s="20">
        <v>27</v>
      </c>
      <c r="K70" s="20"/>
      <c r="L70" s="25"/>
      <c r="M70" s="25"/>
    </row>
    <row r="71" spans="1:13" ht="12.75">
      <c r="A71" t="s">
        <v>28</v>
      </c>
      <c r="F71" s="5"/>
      <c r="J71" s="20">
        <v>28</v>
      </c>
      <c r="K71" s="20"/>
      <c r="L71" s="25"/>
      <c r="M71" s="25"/>
    </row>
    <row r="72" spans="1:13" ht="12.75">
      <c r="A72" s="7" t="s">
        <v>72</v>
      </c>
      <c r="F72" s="5"/>
      <c r="J72" s="20"/>
      <c r="K72" s="20"/>
      <c r="L72" s="25"/>
      <c r="M72" s="25"/>
    </row>
    <row r="73" spans="2:13" ht="12.75">
      <c r="B73">
        <v>2796.4</v>
      </c>
      <c r="C73" t="s">
        <v>13</v>
      </c>
      <c r="D73" s="11">
        <v>1.01</v>
      </c>
      <c r="E73" t="s">
        <v>14</v>
      </c>
      <c r="F73" s="11">
        <f>B73*D73</f>
        <v>2824.364</v>
      </c>
      <c r="J73" s="20"/>
      <c r="K73" s="20"/>
      <c r="L73" s="31" t="s">
        <v>64</v>
      </c>
      <c r="M73" s="34">
        <f>SUM(M44:M72)</f>
        <v>2496.69</v>
      </c>
    </row>
    <row r="74" spans="1:6" ht="12.75">
      <c r="A74" s="4" t="s">
        <v>29</v>
      </c>
      <c r="F74" s="32">
        <f>F70+F73</f>
        <v>3355.6800000000003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1.95</v>
      </c>
      <c r="E77" t="s">
        <v>14</v>
      </c>
      <c r="F77" s="11">
        <f>B77*D77</f>
        <v>5452.9800000000005</v>
      </c>
    </row>
    <row r="78" spans="1:6" ht="12.75">
      <c r="A78" s="4" t="s">
        <v>31</v>
      </c>
      <c r="F78" s="32">
        <f>SUM(F77)</f>
        <v>5452.9800000000005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36432.979089342734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2113.1127871818785</v>
      </c>
      <c r="I81" s="7"/>
    </row>
    <row r="82" spans="1:9" ht="12.75">
      <c r="A82" s="1"/>
      <c r="B82" s="36" t="s">
        <v>128</v>
      </c>
      <c r="C82" s="49"/>
      <c r="D82" s="1"/>
      <c r="E82" s="58"/>
      <c r="F82" s="59">
        <v>2305.1</v>
      </c>
      <c r="I82" s="7"/>
    </row>
    <row r="83" spans="1:9" ht="12.75">
      <c r="A83" s="1"/>
      <c r="B83" s="36" t="s">
        <v>129</v>
      </c>
      <c r="C83" s="49"/>
      <c r="D83" s="1"/>
      <c r="E83" s="58"/>
      <c r="F83" s="59">
        <v>392.9</v>
      </c>
      <c r="I83" s="7"/>
    </row>
    <row r="84" spans="1:9" ht="12.75">
      <c r="A84" s="1"/>
      <c r="B84" s="36" t="s">
        <v>130</v>
      </c>
      <c r="C84" s="49"/>
      <c r="D84" s="1"/>
      <c r="E84" s="58"/>
      <c r="F84" s="59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41244.09187652461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43556</v>
      </c>
      <c r="C87" s="40">
        <v>-283289</v>
      </c>
      <c r="D87" s="43">
        <f>F44</f>
        <v>36631.27</v>
      </c>
      <c r="E87" s="43">
        <f>F85</f>
        <v>41244.09187652461</v>
      </c>
      <c r="F87" s="44">
        <f>C87+D87-E87</f>
        <v>-287901.8218765246</v>
      </c>
    </row>
    <row r="89" spans="1:6" ht="13.5" thickBot="1">
      <c r="A89" t="s">
        <v>111</v>
      </c>
      <c r="C89" s="55">
        <v>43556</v>
      </c>
      <c r="D89" s="8" t="s">
        <v>112</v>
      </c>
      <c r="E89" s="55">
        <v>43585</v>
      </c>
      <c r="F89" t="s">
        <v>113</v>
      </c>
    </row>
    <row r="90" spans="1:7" ht="13.5" thickBot="1">
      <c r="A90" t="s">
        <v>114</v>
      </c>
      <c r="F90" s="56">
        <f>E87</f>
        <v>41244.09187652461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2019-04-10T11:31:27Z</cp:lastPrinted>
  <dcterms:created xsi:type="dcterms:W3CDTF">2008-08-18T07:30:19Z</dcterms:created>
  <dcterms:modified xsi:type="dcterms:W3CDTF">2019-07-10T08:20:50Z</dcterms:modified>
  <cp:category/>
  <cp:version/>
  <cp:contentType/>
  <cp:contentStatus/>
</cp:coreProperties>
</file>